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5865" windowHeight="3390" activeTab="0"/>
  </bookViews>
  <sheets>
    <sheet name="CYLINDER STYLE" sheetId="1" r:id="rId1"/>
    <sheet name="SPIDERWEB" sheetId="2" r:id="rId2"/>
    <sheet name="CALCULATORS" sheetId="3" r:id="rId3"/>
    <sheet name="INSTRUCTIONS" sheetId="4" r:id="rId4"/>
  </sheets>
  <definedNames>
    <definedName name="_xlnm.Print_Area" localSheetId="0">'CYLINDER STYLE'!$B$2:$N$30</definedName>
  </definedNames>
  <calcPr fullCalcOnLoad="1"/>
</workbook>
</file>

<file path=xl/sharedStrings.xml><?xml version="1.0" encoding="utf-8"?>
<sst xmlns="http://schemas.openxmlformats.org/spreadsheetml/2006/main" count="131" uniqueCount="100">
  <si>
    <t>With an inductance of</t>
  </si>
  <si>
    <t>and a capacitance of</t>
  </si>
  <si>
    <t>picofarads,</t>
  </si>
  <si>
    <t>microhenries,</t>
  </si>
  <si>
    <t>megahertz.</t>
  </si>
  <si>
    <t>megahertz is</t>
  </si>
  <si>
    <t>ohms.</t>
  </si>
  <si>
    <t>Form diameter?</t>
  </si>
  <si>
    <t>Number of turns?</t>
  </si>
  <si>
    <t>inches</t>
  </si>
  <si>
    <t>RESONANCE CALCULATOR</t>
  </si>
  <si>
    <t>COIL CALCULATOR</t>
  </si>
  <si>
    <t>These calculations will help you in the design of your components.</t>
  </si>
  <si>
    <t>The reactance (both Xc &amp; Xl) at</t>
  </si>
  <si>
    <r>
      <t xml:space="preserve">The </t>
    </r>
    <r>
      <rPr>
        <sz val="10"/>
        <color indexed="10"/>
        <rFont val="Book Antiqua"/>
        <family val="1"/>
      </rPr>
      <t>red</t>
    </r>
    <r>
      <rPr>
        <sz val="10"/>
        <rFont val="Book Antiqua"/>
        <family val="1"/>
      </rPr>
      <t xml:space="preserve"> (underlined) numbers are variables that need to be entered to </t>
    </r>
  </si>
  <si>
    <t>your  tuned circuit will resonate at</t>
  </si>
  <si>
    <t xml:space="preserve">        Note: Closewound coils will resonate at a slightly lower frequency.</t>
  </si>
  <si>
    <t>Gauge</t>
  </si>
  <si>
    <t xml:space="preserve"> WIRE GAUGES</t>
  </si>
  <si>
    <t>Inches/turn</t>
  </si>
  <si>
    <t xml:space="preserve">20 = </t>
  </si>
  <si>
    <t xml:space="preserve">22 = </t>
  </si>
  <si>
    <t xml:space="preserve">24 = </t>
  </si>
  <si>
    <t xml:space="preserve">26 = </t>
  </si>
  <si>
    <t xml:space="preserve">28 = </t>
  </si>
  <si>
    <t xml:space="preserve">30 = </t>
  </si>
  <si>
    <t>OK to reproduce if author is credited!</t>
  </si>
  <si>
    <t>Turns/In.</t>
  </si>
  <si>
    <t>obtain the answers, which appear in blue.</t>
  </si>
  <si>
    <r>
      <t xml:space="preserve">website: </t>
    </r>
    <r>
      <rPr>
        <i/>
        <sz val="10"/>
        <rFont val="Book Antiqua"/>
        <family val="1"/>
      </rPr>
      <t>http://www.worldaccessnet.com/~petersen</t>
    </r>
  </si>
  <si>
    <t>c   2001    Dan Petersen, La Center, WA - May, 2001</t>
  </si>
  <si>
    <t>Coil Length (Non CW coils)?</t>
  </si>
  <si>
    <t>Non CW coil inductance =</t>
  </si>
  <si>
    <t>uH</t>
  </si>
  <si>
    <t xml:space="preserve">   CLOSEWOUND (CW) COIL LENGTH &amp;</t>
  </si>
  <si>
    <t xml:space="preserve">    INDUCTANCE vs WIRE GAUGE :</t>
  </si>
  <si>
    <t>"USA"</t>
  </si>
  <si>
    <t>You will need</t>
  </si>
  <si>
    <t>feet of wire to wind this coil.</t>
  </si>
  <si>
    <t>The result is a theoretical value. The actual will be slightly different.</t>
  </si>
  <si>
    <t>feet</t>
  </si>
  <si>
    <t>Professor Coyle's Spiderweb Coil Calculator</t>
  </si>
  <si>
    <t>GAUGE</t>
  </si>
  <si>
    <t>W =</t>
  </si>
  <si>
    <t>PLEASE ENTER THESE PARAMETERS:</t>
  </si>
  <si>
    <t>(FORM INSIDE DIAMETER)</t>
  </si>
  <si>
    <t>I.D. =</t>
  </si>
  <si>
    <t>(NUMBER OF TURNS)</t>
  </si>
  <si>
    <t>N =</t>
  </si>
  <si>
    <t>(WIRE DIAMETER)</t>
  </si>
  <si>
    <t>RESULTS:</t>
  </si>
  <si>
    <t>(INDUCTANCE)</t>
  </si>
  <si>
    <t>L(uH) =</t>
  </si>
  <si>
    <t>COIL O.D. =</t>
  </si>
  <si>
    <t xml:space="preserve">FORM O.D. = </t>
  </si>
  <si>
    <t xml:space="preserve">AMOUNT OF WIRE NEEDED = </t>
  </si>
  <si>
    <t>(COIL SPREAD)</t>
  </si>
  <si>
    <t>b =</t>
  </si>
  <si>
    <t>(MEAN RADIUS)</t>
  </si>
  <si>
    <t>r =</t>
  </si>
  <si>
    <t>Uh</t>
  </si>
  <si>
    <t>WIRE TABLE:</t>
  </si>
  <si>
    <t>C1=</t>
  </si>
  <si>
    <t>C2=</t>
  </si>
  <si>
    <t>pF</t>
  </si>
  <si>
    <t>Cp=</t>
  </si>
  <si>
    <t>Area =</t>
  </si>
  <si>
    <t>Square side =</t>
  </si>
  <si>
    <t>sq. inches</t>
  </si>
  <si>
    <t>Equiv. Dia =</t>
  </si>
  <si>
    <t>Square Loop to Diameter Equivalence</t>
  </si>
  <si>
    <t>Diag. =</t>
  </si>
  <si>
    <t>SERIES CAPACITANCE</t>
  </si>
  <si>
    <t xml:space="preserve">18=  </t>
  </si>
  <si>
    <r>
      <t xml:space="preserve">contact at: </t>
    </r>
    <r>
      <rPr>
        <i/>
        <sz val="10"/>
        <rFont val="Book Antiqua"/>
        <family val="1"/>
      </rPr>
      <t>petersen1@worldaccessnet.com</t>
    </r>
  </si>
  <si>
    <t>Capacitance =</t>
  </si>
  <si>
    <t>Frequency =</t>
  </si>
  <si>
    <t>picofarads</t>
  </si>
  <si>
    <t>Megahertz</t>
  </si>
  <si>
    <t>Ohms</t>
  </si>
  <si>
    <t>Cap. Reactance =</t>
  </si>
  <si>
    <t>CAPACITIVE REACTANCE</t>
  </si>
  <si>
    <t>Microhenries</t>
  </si>
  <si>
    <t>INDUCTIVE REACTANCE</t>
  </si>
  <si>
    <t>Inductance =</t>
  </si>
  <si>
    <t>VALUE</t>
  </si>
  <si>
    <t xml:space="preserve">"Professor Coyle" V4.1  </t>
  </si>
  <si>
    <t>ohms</t>
  </si>
  <si>
    <t>volts</t>
  </si>
  <si>
    <t>amps</t>
  </si>
  <si>
    <t>RESULTS</t>
  </si>
  <si>
    <t>OHM'S LAW</t>
  </si>
  <si>
    <t>Resistance (R) =</t>
  </si>
  <si>
    <t>Voltage (E) =</t>
  </si>
  <si>
    <t xml:space="preserve">Current (I) = </t>
  </si>
  <si>
    <r>
      <t xml:space="preserve">Enter any two values (R &amp; E, I &amp; E or I &amp; R) . The answer will appear in </t>
    </r>
    <r>
      <rPr>
        <sz val="8"/>
        <color indexed="12"/>
        <rFont val="Arial"/>
        <family val="2"/>
      </rPr>
      <t>blue</t>
    </r>
    <r>
      <rPr>
        <sz val="8"/>
        <rFont val="Arial"/>
        <family val="2"/>
      </rPr>
      <t xml:space="preserve"> in the results column</t>
    </r>
  </si>
  <si>
    <t>watts</t>
  </si>
  <si>
    <t xml:space="preserve">Power (W) = </t>
  </si>
  <si>
    <t>50</t>
  </si>
  <si>
    <t>.083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</si>
</sst>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quot;Yes&quot;;&quot;Yes&quot;;&quot;No&quot;"/>
    <numFmt numFmtId="168" formatCode="&quot;True&quot;;&quot;True&quot;;&quot;False&quot;"/>
    <numFmt numFmtId="169" formatCode="&quot;On&quot;;&quot;On&quot;;&quot;Off&quot;"/>
  </numFmts>
  <fonts count="35">
    <font>
      <sz val="10"/>
      <name val="Arial"/>
      <family val="0"/>
    </font>
    <font>
      <sz val="10"/>
      <name val="Book Antiqua"/>
      <family val="1"/>
    </font>
    <font>
      <b/>
      <sz val="12"/>
      <name val="Book Antiqua"/>
      <family val="1"/>
    </font>
    <font>
      <sz val="10"/>
      <color indexed="10"/>
      <name val="Book Antiqua"/>
      <family val="1"/>
    </font>
    <font>
      <b/>
      <sz val="18"/>
      <name val="Book Antiqua"/>
      <family val="1"/>
    </font>
    <font>
      <i/>
      <sz val="10"/>
      <name val="Book Antiqua"/>
      <family val="1"/>
    </font>
    <font>
      <sz val="12"/>
      <name val="Book Antiqua"/>
      <family val="1"/>
    </font>
    <font>
      <b/>
      <sz val="10"/>
      <color indexed="12"/>
      <name val="Book Antiqua"/>
      <family val="1"/>
    </font>
    <font>
      <b/>
      <sz val="14"/>
      <name val="Book Antiqua"/>
      <family val="1"/>
    </font>
    <font>
      <b/>
      <sz val="14"/>
      <color indexed="10"/>
      <name val="Book Antiqua"/>
      <family val="1"/>
    </font>
    <font>
      <sz val="10"/>
      <color indexed="12"/>
      <name val="Arial"/>
      <family val="2"/>
    </font>
    <font>
      <b/>
      <sz val="12"/>
      <color indexed="10"/>
      <name val="Book Antiqua"/>
      <family val="1"/>
    </font>
    <font>
      <sz val="10"/>
      <color indexed="10"/>
      <name val="Arial"/>
      <family val="2"/>
    </font>
    <font>
      <b/>
      <sz val="10"/>
      <name val="Book Antiqua"/>
      <family val="1"/>
    </font>
    <font>
      <b/>
      <sz val="12"/>
      <color indexed="12"/>
      <name val="Book Antiqua"/>
      <family val="1"/>
    </font>
    <font>
      <b/>
      <sz val="10"/>
      <name val="Arial"/>
      <family val="2"/>
    </font>
    <font>
      <b/>
      <sz val="16"/>
      <name val="Book Antiqua"/>
      <family val="1"/>
    </font>
    <font>
      <b/>
      <sz val="10"/>
      <color indexed="10"/>
      <name val="Arial"/>
      <family val="2"/>
    </font>
    <font>
      <sz val="20"/>
      <name val="AGaramond Bold"/>
      <family val="1"/>
    </font>
    <font>
      <b/>
      <sz val="10"/>
      <color indexed="17"/>
      <name val="Arial"/>
      <family val="2"/>
    </font>
    <font>
      <b/>
      <sz val="12"/>
      <color indexed="10"/>
      <name val="Arial"/>
      <family val="2"/>
    </font>
    <font>
      <sz val="10"/>
      <color indexed="17"/>
      <name val="Arial"/>
      <family val="2"/>
    </font>
    <font>
      <b/>
      <sz val="12"/>
      <color indexed="12"/>
      <name val="Arial"/>
      <family val="2"/>
    </font>
    <font>
      <b/>
      <sz val="10"/>
      <color indexed="12"/>
      <name val="Arial"/>
      <family val="2"/>
    </font>
    <font>
      <sz val="10"/>
      <color indexed="44"/>
      <name val="Arial"/>
      <family val="2"/>
    </font>
    <font>
      <sz val="10"/>
      <color indexed="8"/>
      <name val="Arial"/>
      <family val="2"/>
    </font>
    <font>
      <b/>
      <sz val="16"/>
      <name val="Arial"/>
      <family val="2"/>
    </font>
    <font>
      <b/>
      <sz val="10"/>
      <color indexed="44"/>
      <name val="Arial"/>
      <family val="2"/>
    </font>
    <font>
      <b/>
      <sz val="10"/>
      <color indexed="57"/>
      <name val="Arial"/>
      <family val="2"/>
    </font>
    <font>
      <b/>
      <sz val="9"/>
      <color indexed="57"/>
      <name val="Arial"/>
      <family val="2"/>
    </font>
    <font>
      <b/>
      <sz val="12"/>
      <color indexed="48"/>
      <name val="Arial"/>
      <family val="2"/>
    </font>
    <font>
      <sz val="12"/>
      <name val="Arial"/>
      <family val="2"/>
    </font>
    <font>
      <sz val="10"/>
      <color indexed="9"/>
      <name val="Arial"/>
      <family val="2"/>
    </font>
    <font>
      <sz val="8"/>
      <name val="Arial"/>
      <family val="2"/>
    </font>
    <font>
      <sz val="8"/>
      <color indexed="12"/>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 fillId="2" borderId="0" xfId="0" applyFont="1" applyFill="1" applyBorder="1" applyAlignment="1">
      <alignment/>
    </xf>
    <xf numFmtId="0" fontId="1" fillId="2" borderId="1" xfId="0" applyFont="1" applyFill="1" applyBorder="1" applyAlignment="1">
      <alignment/>
    </xf>
    <xf numFmtId="0" fontId="1" fillId="2" borderId="2" xfId="0" applyFont="1" applyFill="1" applyBorder="1" applyAlignment="1">
      <alignment/>
    </xf>
    <xf numFmtId="0" fontId="1" fillId="2" borderId="0" xfId="0" applyFont="1" applyFill="1" applyBorder="1" applyAlignment="1">
      <alignment horizontal="right"/>
    </xf>
    <xf numFmtId="0" fontId="1" fillId="2" borderId="3" xfId="0" applyFont="1" applyFill="1" applyBorder="1" applyAlignment="1">
      <alignment/>
    </xf>
    <xf numFmtId="164" fontId="1" fillId="2" borderId="0" xfId="0" applyNumberFormat="1" applyFont="1" applyFill="1" applyBorder="1" applyAlignment="1">
      <alignment/>
    </xf>
    <xf numFmtId="0" fontId="6" fillId="2" borderId="0" xfId="0" applyFont="1" applyFill="1" applyBorder="1" applyAlignment="1">
      <alignment/>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0" borderId="0" xfId="0" applyFont="1" applyFill="1" applyBorder="1" applyAlignment="1">
      <alignment/>
    </xf>
    <xf numFmtId="0" fontId="1" fillId="0" borderId="0" xfId="0" applyFont="1" applyFill="1" applyAlignment="1">
      <alignment/>
    </xf>
    <xf numFmtId="0" fontId="6" fillId="0" borderId="0" xfId="0" applyFont="1" applyFill="1" applyAlignment="1">
      <alignment/>
    </xf>
    <xf numFmtId="164" fontId="1" fillId="0" borderId="0" xfId="0" applyNumberFormat="1" applyFont="1" applyFill="1" applyAlignment="1">
      <alignment/>
    </xf>
    <xf numFmtId="0" fontId="6" fillId="2" borderId="6" xfId="0" applyFont="1" applyFill="1" applyBorder="1" applyAlignment="1">
      <alignment/>
    </xf>
    <xf numFmtId="0" fontId="1" fillId="2" borderId="0" xfId="0" applyFont="1" applyFill="1" applyBorder="1" applyAlignment="1">
      <alignment horizontal="center"/>
    </xf>
    <xf numFmtId="164" fontId="1" fillId="0" borderId="0" xfId="0" applyNumberFormat="1" applyFont="1" applyFill="1" applyBorder="1" applyAlignment="1">
      <alignment/>
    </xf>
    <xf numFmtId="0" fontId="2" fillId="2" borderId="0" xfId="0" applyFont="1" applyFill="1" applyBorder="1" applyAlignment="1">
      <alignment horizontal="center"/>
    </xf>
    <xf numFmtId="0" fontId="1" fillId="2" borderId="7" xfId="0" applyFont="1" applyFill="1" applyBorder="1" applyAlignment="1">
      <alignment/>
    </xf>
    <xf numFmtId="0" fontId="1" fillId="2" borderId="8" xfId="0" applyFont="1" applyFill="1" applyBorder="1" applyAlignment="1">
      <alignment horizontal="center"/>
    </xf>
    <xf numFmtId="2" fontId="7" fillId="2" borderId="0" xfId="0" applyNumberFormat="1" applyFont="1" applyFill="1" applyBorder="1" applyAlignment="1">
      <alignment horizontal="center"/>
    </xf>
    <xf numFmtId="0" fontId="4" fillId="2" borderId="9" xfId="0" applyFont="1" applyFill="1" applyBorder="1" applyAlignment="1">
      <alignment/>
    </xf>
    <xf numFmtId="164" fontId="1" fillId="2" borderId="10" xfId="0" applyNumberFormat="1" applyFont="1" applyFill="1" applyBorder="1" applyAlignment="1">
      <alignment/>
    </xf>
    <xf numFmtId="164" fontId="1" fillId="2" borderId="6" xfId="0" applyNumberFormat="1" applyFont="1" applyFill="1" applyBorder="1" applyAlignment="1">
      <alignment/>
    </xf>
    <xf numFmtId="0" fontId="5" fillId="2" borderId="2" xfId="0" applyFont="1" applyFill="1" applyBorder="1" applyAlignment="1">
      <alignment/>
    </xf>
    <xf numFmtId="164" fontId="1" fillId="2" borderId="11" xfId="0" applyNumberFormat="1" applyFont="1" applyFill="1" applyBorder="1" applyAlignment="1">
      <alignment/>
    </xf>
    <xf numFmtId="2" fontId="7" fillId="2" borderId="0" xfId="0" applyNumberFormat="1" applyFont="1" applyFill="1" applyBorder="1" applyAlignment="1">
      <alignment horizontal="left"/>
    </xf>
    <xf numFmtId="0" fontId="7" fillId="2" borderId="0" xfId="0" applyFont="1" applyFill="1" applyBorder="1" applyAlignment="1">
      <alignment horizontal="center"/>
    </xf>
    <xf numFmtId="164" fontId="7" fillId="2" borderId="0" xfId="0" applyNumberFormat="1" applyFont="1" applyFill="1" applyBorder="1" applyAlignment="1">
      <alignment horizontal="center"/>
    </xf>
    <xf numFmtId="165" fontId="7" fillId="2" borderId="0" xfId="0" applyNumberFormat="1" applyFont="1" applyFill="1" applyBorder="1" applyAlignment="1">
      <alignment horizontal="center"/>
    </xf>
    <xf numFmtId="1" fontId="7" fillId="2" borderId="0" xfId="0" applyNumberFormat="1" applyFont="1" applyFill="1" applyBorder="1" applyAlignment="1">
      <alignment horizontal="center"/>
    </xf>
    <xf numFmtId="0" fontId="1" fillId="2" borderId="0" xfId="0" applyFont="1" applyFill="1" applyAlignment="1">
      <alignment/>
    </xf>
    <xf numFmtId="164" fontId="1" fillId="2" borderId="0" xfId="0" applyNumberFormat="1" applyFont="1" applyFill="1" applyAlignment="1">
      <alignment/>
    </xf>
    <xf numFmtId="0" fontId="6" fillId="2" borderId="0" xfId="0" applyFont="1" applyFill="1" applyAlignment="1">
      <alignment/>
    </xf>
    <xf numFmtId="0" fontId="2" fillId="2" borderId="0" xfId="0" applyFont="1" applyFill="1" applyBorder="1" applyAlignment="1">
      <alignment horizontal="left"/>
    </xf>
    <xf numFmtId="164" fontId="1" fillId="2" borderId="0" xfId="0" applyNumberFormat="1" applyFont="1" applyFill="1" applyBorder="1" applyAlignment="1">
      <alignment horizontal="left"/>
    </xf>
    <xf numFmtId="0" fontId="1" fillId="2" borderId="2" xfId="0" applyFont="1" applyFill="1" applyBorder="1" applyAlignment="1">
      <alignment horizontal="center"/>
    </xf>
    <xf numFmtId="0" fontId="1" fillId="2" borderId="2" xfId="0" applyFont="1" applyFill="1" applyBorder="1" applyAlignment="1">
      <alignment horizontal="right"/>
    </xf>
    <xf numFmtId="0" fontId="8" fillId="2" borderId="0" xfId="0" applyFont="1" applyFill="1" applyBorder="1" applyAlignment="1">
      <alignment horizontal="right"/>
    </xf>
    <xf numFmtId="0" fontId="9" fillId="2" borderId="0" xfId="0" applyFont="1" applyFill="1" applyBorder="1" applyAlignment="1">
      <alignment horizontal="center"/>
    </xf>
    <xf numFmtId="0" fontId="6" fillId="2" borderId="12" xfId="0" applyFont="1" applyFill="1" applyBorder="1" applyAlignment="1">
      <alignment/>
    </xf>
    <xf numFmtId="0" fontId="6" fillId="2" borderId="3" xfId="0" applyFont="1" applyFill="1" applyBorder="1" applyAlignment="1">
      <alignment/>
    </xf>
    <xf numFmtId="0" fontId="11" fillId="2" borderId="0" xfId="0" applyFont="1" applyFill="1" applyBorder="1" applyAlignment="1">
      <alignment horizontal="center"/>
    </xf>
    <xf numFmtId="0" fontId="2" fillId="2" borderId="2" xfId="0" applyFont="1" applyFill="1" applyBorder="1" applyAlignment="1">
      <alignment horizontal="left"/>
    </xf>
    <xf numFmtId="0" fontId="1" fillId="2" borderId="13" xfId="0" applyFont="1" applyFill="1" applyBorder="1" applyAlignment="1">
      <alignment horizontal="left"/>
    </xf>
    <xf numFmtId="0" fontId="1" fillId="0" borderId="14" xfId="0" applyFont="1" applyFill="1" applyBorder="1" applyAlignment="1">
      <alignment/>
    </xf>
    <xf numFmtId="0" fontId="13" fillId="2" borderId="0" xfId="0" applyFont="1" applyFill="1" applyBorder="1" applyAlignment="1">
      <alignment horizontal="right"/>
    </xf>
    <xf numFmtId="0" fontId="2" fillId="2" borderId="0" xfId="0" applyFont="1" applyFill="1" applyBorder="1" applyAlignment="1">
      <alignment horizontal="right"/>
    </xf>
    <xf numFmtId="164" fontId="14" fillId="2" borderId="0" xfId="0" applyNumberFormat="1" applyFont="1" applyFill="1" applyBorder="1" applyAlignment="1">
      <alignment horizontal="center"/>
    </xf>
    <xf numFmtId="2" fontId="11" fillId="2" borderId="0" xfId="0" applyNumberFormat="1" applyFont="1" applyFill="1" applyBorder="1" applyAlignment="1">
      <alignment horizontal="center"/>
    </xf>
    <xf numFmtId="0" fontId="16" fillId="2" borderId="0" xfId="0" applyFont="1" applyFill="1" applyBorder="1" applyAlignment="1">
      <alignment/>
    </xf>
    <xf numFmtId="0" fontId="2" fillId="2" borderId="0" xfId="0" applyFont="1" applyFill="1" applyBorder="1" applyAlignment="1">
      <alignment/>
    </xf>
    <xf numFmtId="0" fontId="5" fillId="2" borderId="0" xfId="0" applyFont="1" applyFill="1" applyBorder="1" applyAlignment="1">
      <alignment horizontal="center"/>
    </xf>
    <xf numFmtId="0" fontId="0" fillId="2" borderId="0" xfId="0" applyFill="1" applyBorder="1" applyAlignment="1">
      <alignment/>
    </xf>
    <xf numFmtId="0" fontId="0" fillId="2" borderId="0" xfId="0" applyFill="1" applyAlignment="1">
      <alignment/>
    </xf>
    <xf numFmtId="0" fontId="0" fillId="2" borderId="0" xfId="0" applyFill="1" applyBorder="1" applyAlignment="1">
      <alignment horizontal="right"/>
    </xf>
    <xf numFmtId="0" fontId="19" fillId="2" borderId="13" xfId="0" applyFont="1" applyFill="1" applyBorder="1" applyAlignment="1">
      <alignment horizontal="center"/>
    </xf>
    <xf numFmtId="0" fontId="19" fillId="2" borderId="7" xfId="0" applyFont="1" applyFill="1" applyBorder="1" applyAlignment="1">
      <alignment horizontal="center"/>
    </xf>
    <xf numFmtId="0" fontId="20" fillId="2" borderId="0" xfId="0" applyFont="1" applyFill="1" applyBorder="1" applyAlignment="1">
      <alignment horizontal="center"/>
    </xf>
    <xf numFmtId="0" fontId="21" fillId="2" borderId="4" xfId="0" applyFont="1" applyFill="1" applyBorder="1" applyAlignment="1">
      <alignment horizontal="center"/>
    </xf>
    <xf numFmtId="165" fontId="21" fillId="2" borderId="15" xfId="0" applyNumberFormat="1" applyFont="1" applyFill="1" applyBorder="1" applyAlignment="1">
      <alignment horizontal="center"/>
    </xf>
    <xf numFmtId="0" fontId="0" fillId="2" borderId="13" xfId="0" applyFill="1" applyBorder="1" applyAlignment="1">
      <alignment/>
    </xf>
    <xf numFmtId="0" fontId="12" fillId="2" borderId="14" xfId="0" applyFont="1" applyFill="1" applyBorder="1" applyAlignment="1">
      <alignment horizontal="right"/>
    </xf>
    <xf numFmtId="2" fontId="17" fillId="2" borderId="7" xfId="0" applyNumberFormat="1" applyFont="1" applyFill="1" applyBorder="1" applyAlignment="1">
      <alignment/>
    </xf>
    <xf numFmtId="0" fontId="0" fillId="2" borderId="4" xfId="0" applyFill="1" applyBorder="1" applyAlignment="1">
      <alignment/>
    </xf>
    <xf numFmtId="0" fontId="12" fillId="2" borderId="0" xfId="0" applyFont="1" applyFill="1" applyBorder="1" applyAlignment="1">
      <alignment horizontal="right"/>
    </xf>
    <xf numFmtId="0" fontId="17" fillId="2" borderId="15" xfId="0" applyFont="1" applyFill="1" applyBorder="1" applyAlignment="1">
      <alignment/>
    </xf>
    <xf numFmtId="0" fontId="0" fillId="2" borderId="5" xfId="0" applyFill="1" applyBorder="1" applyAlignment="1">
      <alignment/>
    </xf>
    <xf numFmtId="0" fontId="12" fillId="2" borderId="8" xfId="0" applyFont="1" applyFill="1" applyBorder="1" applyAlignment="1">
      <alignment horizontal="right"/>
    </xf>
    <xf numFmtId="0" fontId="17" fillId="2" borderId="16" xfId="0" applyFont="1" applyFill="1" applyBorder="1" applyAlignment="1">
      <alignment/>
    </xf>
    <xf numFmtId="0" fontId="0" fillId="2" borderId="0" xfId="0" applyFill="1" applyAlignment="1">
      <alignment horizontal="right"/>
    </xf>
    <xf numFmtId="0" fontId="22" fillId="2" borderId="0" xfId="0" applyFont="1" applyFill="1" applyBorder="1" applyAlignment="1">
      <alignment/>
    </xf>
    <xf numFmtId="0" fontId="10" fillId="2" borderId="0" xfId="0" applyFont="1" applyFill="1" applyBorder="1" applyAlignment="1">
      <alignment horizontal="right"/>
    </xf>
    <xf numFmtId="0" fontId="10" fillId="2" borderId="0" xfId="0" applyFont="1" applyFill="1" applyBorder="1" applyAlignment="1">
      <alignment/>
    </xf>
    <xf numFmtId="0" fontId="23" fillId="2" borderId="0" xfId="0" applyFont="1" applyFill="1" applyBorder="1" applyAlignment="1">
      <alignment/>
    </xf>
    <xf numFmtId="165" fontId="21" fillId="2" borderId="16" xfId="0" applyNumberFormat="1" applyFont="1" applyFill="1" applyBorder="1" applyAlignment="1">
      <alignment horizontal="center"/>
    </xf>
    <xf numFmtId="0" fontId="24" fillId="2" borderId="13" xfId="0" applyFont="1" applyFill="1" applyBorder="1" applyAlignment="1">
      <alignment horizontal="right"/>
    </xf>
    <xf numFmtId="0" fontId="24" fillId="2" borderId="14" xfId="0" applyFont="1" applyFill="1" applyBorder="1" applyAlignment="1">
      <alignment horizontal="right"/>
    </xf>
    <xf numFmtId="0" fontId="24" fillId="2" borderId="7" xfId="0" applyFont="1" applyFill="1" applyBorder="1" applyAlignment="1">
      <alignment/>
    </xf>
    <xf numFmtId="0" fontId="15" fillId="2" borderId="0" xfId="0" applyFont="1" applyFill="1" applyBorder="1" applyAlignment="1">
      <alignment horizontal="right"/>
    </xf>
    <xf numFmtId="0" fontId="24" fillId="2" borderId="5" xfId="0" applyFont="1" applyFill="1" applyBorder="1" applyAlignment="1">
      <alignment horizontal="right"/>
    </xf>
    <xf numFmtId="0" fontId="24" fillId="2" borderId="8" xfId="0" applyFont="1" applyFill="1" applyBorder="1" applyAlignment="1">
      <alignment horizontal="right"/>
    </xf>
    <xf numFmtId="0" fontId="24" fillId="2" borderId="16" xfId="0" applyFont="1" applyFill="1" applyBorder="1" applyAlignment="1">
      <alignment/>
    </xf>
    <xf numFmtId="0" fontId="25" fillId="2" borderId="0" xfId="0" applyFont="1" applyFill="1" applyBorder="1" applyAlignment="1">
      <alignment horizontal="left"/>
    </xf>
    <xf numFmtId="0" fontId="0" fillId="2" borderId="0" xfId="0" applyFill="1" applyBorder="1" applyAlignment="1">
      <alignment horizontal="left"/>
    </xf>
    <xf numFmtId="0" fontId="0" fillId="2" borderId="9" xfId="0" applyFill="1" applyBorder="1" applyAlignment="1">
      <alignment/>
    </xf>
    <xf numFmtId="0" fontId="18" fillId="2" borderId="1" xfId="0" applyFont="1" applyFill="1" applyBorder="1" applyAlignment="1" applyProtection="1">
      <alignment/>
      <protection/>
    </xf>
    <xf numFmtId="0" fontId="0" fillId="2" borderId="1" xfId="0" applyFill="1" applyBorder="1" applyAlignment="1">
      <alignment horizontal="right"/>
    </xf>
    <xf numFmtId="0" fontId="0" fillId="2" borderId="1" xfId="0" applyFill="1" applyBorder="1" applyAlignment="1">
      <alignment/>
    </xf>
    <xf numFmtId="0" fontId="0" fillId="2" borderId="10" xfId="0" applyFill="1" applyBorder="1" applyAlignment="1">
      <alignment/>
    </xf>
    <xf numFmtId="0" fontId="0" fillId="2" borderId="2" xfId="0" applyFill="1" applyBorder="1" applyAlignment="1">
      <alignment/>
    </xf>
    <xf numFmtId="0" fontId="0" fillId="2" borderId="6" xfId="0" applyFill="1" applyBorder="1" applyAlignment="1">
      <alignment/>
    </xf>
    <xf numFmtId="2" fontId="23" fillId="2" borderId="0" xfId="0" applyNumberFormat="1" applyFont="1" applyFill="1" applyBorder="1" applyAlignment="1">
      <alignment horizontal="left"/>
    </xf>
    <xf numFmtId="0" fontId="23" fillId="2" borderId="0" xfId="0" applyFont="1" applyFill="1" applyBorder="1" applyAlignment="1">
      <alignment horizontal="center"/>
    </xf>
    <xf numFmtId="0" fontId="0" fillId="2" borderId="12" xfId="0" applyFill="1" applyBorder="1" applyAlignment="1">
      <alignment/>
    </xf>
    <xf numFmtId="0" fontId="0" fillId="2" borderId="3" xfId="0" applyFill="1" applyBorder="1" applyAlignment="1">
      <alignment/>
    </xf>
    <xf numFmtId="0" fontId="0" fillId="2" borderId="3" xfId="0" applyFill="1" applyBorder="1" applyAlignment="1">
      <alignment horizontal="right"/>
    </xf>
    <xf numFmtId="0" fontId="0" fillId="2" borderId="11" xfId="0" applyFill="1" applyBorder="1" applyAlignment="1">
      <alignment/>
    </xf>
    <xf numFmtId="0" fontId="0" fillId="2" borderId="9" xfId="0" applyFill="1" applyBorder="1" applyAlignment="1">
      <alignment horizontal="right"/>
    </xf>
    <xf numFmtId="0" fontId="10" fillId="2" borderId="1" xfId="0" applyFont="1" applyFill="1" applyBorder="1" applyAlignment="1">
      <alignment horizontal="right"/>
    </xf>
    <xf numFmtId="164" fontId="23" fillId="2" borderId="1" xfId="0" applyNumberFormat="1" applyFont="1" applyFill="1" applyBorder="1" applyAlignment="1">
      <alignment/>
    </xf>
    <xf numFmtId="0" fontId="0" fillId="2" borderId="2" xfId="0" applyFill="1" applyBorder="1" applyAlignment="1">
      <alignment horizontal="right"/>
    </xf>
    <xf numFmtId="0" fontId="0" fillId="2" borderId="12" xfId="0" applyFill="1" applyBorder="1" applyAlignment="1">
      <alignment horizontal="right"/>
    </xf>
    <xf numFmtId="0" fontId="10" fillId="2" borderId="3" xfId="0" applyFont="1" applyFill="1" applyBorder="1" applyAlignment="1">
      <alignment horizontal="right"/>
    </xf>
    <xf numFmtId="164" fontId="23" fillId="2" borderId="3" xfId="0" applyNumberFormat="1" applyFont="1" applyFill="1" applyBorder="1" applyAlignment="1">
      <alignment/>
    </xf>
    <xf numFmtId="0" fontId="23" fillId="2" borderId="11" xfId="0" applyFont="1" applyFill="1" applyBorder="1" applyAlignment="1">
      <alignment/>
    </xf>
    <xf numFmtId="0" fontId="5" fillId="2" borderId="0" xfId="0" applyFont="1" applyFill="1" applyBorder="1" applyAlignment="1">
      <alignment/>
    </xf>
    <xf numFmtId="0" fontId="23" fillId="2" borderId="10" xfId="0" applyFont="1" applyFill="1" applyBorder="1" applyAlignment="1">
      <alignment/>
    </xf>
    <xf numFmtId="0" fontId="23" fillId="2" borderId="6" xfId="0" applyFont="1" applyFill="1" applyBorder="1" applyAlignment="1">
      <alignment/>
    </xf>
    <xf numFmtId="0" fontId="21" fillId="2" borderId="5" xfId="0" applyFont="1" applyFill="1" applyBorder="1" applyAlignment="1">
      <alignment horizontal="center"/>
    </xf>
    <xf numFmtId="0" fontId="19" fillId="2" borderId="1" xfId="0" applyFont="1" applyFill="1" applyBorder="1" applyAlignment="1">
      <alignment/>
    </xf>
    <xf numFmtId="0" fontId="0" fillId="0" borderId="0" xfId="0" applyAlignment="1">
      <alignment horizontal="center"/>
    </xf>
    <xf numFmtId="0" fontId="0" fillId="3" borderId="2" xfId="0"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xf>
    <xf numFmtId="0" fontId="0" fillId="3" borderId="2" xfId="0" applyFill="1" applyBorder="1" applyAlignment="1">
      <alignment horizontal="right"/>
    </xf>
    <xf numFmtId="0" fontId="0" fillId="3" borderId="2" xfId="0" applyFill="1" applyBorder="1" applyAlignment="1">
      <alignment/>
    </xf>
    <xf numFmtId="0" fontId="0" fillId="3" borderId="12" xfId="0" applyFill="1" applyBorder="1" applyAlignment="1">
      <alignment/>
    </xf>
    <xf numFmtId="0" fontId="0" fillId="3" borderId="3" xfId="0" applyFill="1" applyBorder="1" applyAlignment="1">
      <alignment horizontal="center"/>
    </xf>
    <xf numFmtId="0" fontId="0" fillId="3" borderId="11" xfId="0" applyFill="1" applyBorder="1" applyAlignment="1">
      <alignment/>
    </xf>
    <xf numFmtId="0" fontId="0" fillId="3" borderId="0" xfId="0" applyFill="1" applyBorder="1" applyAlignment="1">
      <alignment/>
    </xf>
    <xf numFmtId="0" fontId="1" fillId="2" borderId="14" xfId="0" applyFont="1" applyFill="1" applyBorder="1" applyAlignment="1">
      <alignment/>
    </xf>
    <xf numFmtId="166" fontId="1" fillId="2" borderId="0" xfId="0" applyNumberFormat="1" applyFont="1" applyFill="1" applyBorder="1" applyAlignment="1">
      <alignment horizontal="center"/>
    </xf>
    <xf numFmtId="166" fontId="1" fillId="2" borderId="8" xfId="0" applyNumberFormat="1" applyFont="1" applyFill="1" applyBorder="1" applyAlignment="1">
      <alignment horizontal="center"/>
    </xf>
    <xf numFmtId="0" fontId="1" fillId="2" borderId="15" xfId="0" applyFont="1" applyFill="1" applyBorder="1" applyAlignment="1">
      <alignment/>
    </xf>
    <xf numFmtId="0" fontId="1" fillId="2" borderId="16" xfId="0" applyFont="1" applyFill="1" applyBorder="1" applyAlignment="1">
      <alignment/>
    </xf>
    <xf numFmtId="0" fontId="27" fillId="2" borderId="0" xfId="0" applyFont="1" applyFill="1" applyBorder="1" applyAlignment="1">
      <alignment/>
    </xf>
    <xf numFmtId="0" fontId="27" fillId="2" borderId="6" xfId="0" applyFont="1" applyFill="1" applyBorder="1" applyAlignment="1">
      <alignment/>
    </xf>
    <xf numFmtId="1" fontId="14" fillId="0" borderId="0" xfId="0" applyNumberFormat="1" applyFont="1" applyFill="1" applyBorder="1" applyAlignment="1">
      <alignment/>
    </xf>
    <xf numFmtId="0" fontId="0" fillId="3" borderId="12" xfId="0" applyFill="1" applyBorder="1" applyAlignment="1">
      <alignment horizontal="center"/>
    </xf>
    <xf numFmtId="0" fontId="0" fillId="3" borderId="3" xfId="0" applyFill="1" applyBorder="1" applyAlignment="1">
      <alignment/>
    </xf>
    <xf numFmtId="0" fontId="17" fillId="0" borderId="0" xfId="0" applyFont="1" applyFill="1" applyBorder="1" applyAlignment="1">
      <alignment horizontal="center"/>
    </xf>
    <xf numFmtId="1" fontId="30" fillId="3" borderId="0" xfId="0" applyNumberFormat="1" applyFont="1" applyFill="1" applyBorder="1" applyAlignment="1">
      <alignment horizontal="center"/>
    </xf>
    <xf numFmtId="2" fontId="30" fillId="3" borderId="0" xfId="0" applyNumberFormat="1" applyFont="1" applyFill="1" applyBorder="1" applyAlignment="1">
      <alignment horizontal="center"/>
    </xf>
    <xf numFmtId="0" fontId="31" fillId="3" borderId="0" xfId="0" applyFont="1" applyFill="1" applyBorder="1" applyAlignment="1">
      <alignment horizontal="center"/>
    </xf>
    <xf numFmtId="0" fontId="30" fillId="3" borderId="3" xfId="0" applyFont="1" applyFill="1" applyBorder="1" applyAlignment="1">
      <alignment horizontal="center"/>
    </xf>
    <xf numFmtId="164" fontId="22" fillId="3" borderId="0" xfId="0" applyNumberFormat="1" applyFont="1" applyFill="1" applyBorder="1" applyAlignment="1">
      <alignment horizontal="center"/>
    </xf>
    <xf numFmtId="0" fontId="0" fillId="3" borderId="9" xfId="0" applyFill="1" applyBorder="1" applyAlignment="1">
      <alignment horizontal="center"/>
    </xf>
    <xf numFmtId="0" fontId="0" fillId="3" borderId="1" xfId="0" applyFill="1" applyBorder="1" applyAlignment="1">
      <alignment horizontal="center"/>
    </xf>
    <xf numFmtId="0" fontId="0" fillId="3" borderId="10" xfId="0" applyFill="1" applyBorder="1" applyAlignment="1">
      <alignment horizontal="center"/>
    </xf>
    <xf numFmtId="2" fontId="0" fillId="3" borderId="0" xfId="0" applyNumberFormat="1" applyFill="1" applyBorder="1" applyAlignment="1">
      <alignment horizontal="center"/>
    </xf>
    <xf numFmtId="2" fontId="22" fillId="3" borderId="0" xfId="0" applyNumberFormat="1" applyFont="1" applyFill="1" applyBorder="1" applyAlignment="1">
      <alignment horizontal="center"/>
    </xf>
    <xf numFmtId="2" fontId="22" fillId="3" borderId="3" xfId="0" applyNumberFormat="1" applyFont="1" applyFill="1" applyBorder="1" applyAlignment="1">
      <alignment horizontal="center"/>
    </xf>
    <xf numFmtId="0" fontId="0" fillId="3" borderId="6" xfId="0" applyFill="1" applyBorder="1" applyAlignment="1">
      <alignment horizontal="left"/>
    </xf>
    <xf numFmtId="0" fontId="0" fillId="3" borderId="11" xfId="0" applyFill="1" applyBorder="1" applyAlignment="1">
      <alignment horizontal="left"/>
    </xf>
    <xf numFmtId="49" fontId="17" fillId="0" borderId="0" xfId="0" applyNumberFormat="1" applyFont="1" applyBorder="1" applyAlignment="1">
      <alignment horizontal="center"/>
    </xf>
    <xf numFmtId="49" fontId="32" fillId="0" borderId="0" xfId="0" applyNumberFormat="1" applyFont="1" applyAlignment="1">
      <alignment horizontal="center"/>
    </xf>
    <xf numFmtId="0" fontId="0" fillId="3" borderId="9" xfId="0" applyFill="1" applyBorder="1" applyAlignment="1">
      <alignment horizontal="right"/>
    </xf>
    <xf numFmtId="2" fontId="22" fillId="3" borderId="1" xfId="0" applyNumberFormat="1" applyFont="1" applyFill="1" applyBorder="1" applyAlignment="1">
      <alignment horizontal="center"/>
    </xf>
    <xf numFmtId="0" fontId="0" fillId="3" borderId="10" xfId="0" applyFill="1" applyBorder="1" applyAlignment="1">
      <alignment horizontal="left"/>
    </xf>
    <xf numFmtId="0" fontId="0" fillId="3" borderId="12" xfId="0" applyFill="1" applyBorder="1" applyAlignment="1">
      <alignment horizontal="right"/>
    </xf>
    <xf numFmtId="0" fontId="28" fillId="2" borderId="17" xfId="0" applyFont="1" applyFill="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29" fillId="0" borderId="17" xfId="0" applyFont="1" applyBorder="1" applyAlignment="1">
      <alignment horizontal="center" vertical="center"/>
    </xf>
    <xf numFmtId="0" fontId="0" fillId="3" borderId="2" xfId="0" applyFill="1" applyBorder="1" applyAlignment="1">
      <alignment horizontal="right"/>
    </xf>
    <xf numFmtId="0" fontId="0" fillId="0" borderId="0" xfId="0" applyAlignment="1">
      <alignment/>
    </xf>
    <xf numFmtId="0" fontId="0" fillId="3" borderId="2" xfId="0" applyFill="1" applyBorder="1" applyAlignment="1">
      <alignment horizontal="center"/>
    </xf>
    <xf numFmtId="0" fontId="0" fillId="3" borderId="0" xfId="0" applyFill="1" applyBorder="1" applyAlignment="1">
      <alignment/>
    </xf>
    <xf numFmtId="0" fontId="0" fillId="3" borderId="6" xfId="0" applyFill="1" applyBorder="1" applyAlignment="1">
      <alignment/>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0" fillId="3" borderId="12" xfId="0" applyFill="1" applyBorder="1" applyAlignment="1">
      <alignment horizontal="center"/>
    </xf>
    <xf numFmtId="0" fontId="0" fillId="0" borderId="3" xfId="0" applyBorder="1" applyAlignment="1">
      <alignment/>
    </xf>
    <xf numFmtId="0" fontId="0" fillId="3" borderId="0" xfId="0" applyFill="1" applyBorder="1" applyAlignment="1">
      <alignment horizontal="right"/>
    </xf>
    <xf numFmtId="0" fontId="28" fillId="0" borderId="9" xfId="0" applyFont="1" applyBorder="1" applyAlignment="1">
      <alignment horizontal="center" vertical="center"/>
    </xf>
    <xf numFmtId="0" fontId="28" fillId="0" borderId="1" xfId="0" applyFont="1" applyBorder="1" applyAlignment="1">
      <alignment horizontal="center" vertical="center"/>
    </xf>
    <xf numFmtId="0" fontId="28" fillId="0" borderId="10" xfId="0" applyFont="1" applyBorder="1" applyAlignment="1">
      <alignment horizontal="center" vertical="center"/>
    </xf>
    <xf numFmtId="0" fontId="33" fillId="0" borderId="9" xfId="0" applyFont="1" applyBorder="1" applyAlignment="1">
      <alignment horizontal="center" vertical="top" wrapText="1"/>
    </xf>
    <xf numFmtId="0" fontId="33" fillId="0" borderId="1" xfId="0" applyFont="1" applyBorder="1" applyAlignment="1">
      <alignment horizontal="center" vertical="top" wrapText="1"/>
    </xf>
    <xf numFmtId="0" fontId="33" fillId="0" borderId="10" xfId="0" applyFont="1" applyBorder="1" applyAlignment="1">
      <alignment horizontal="center" vertical="top" wrapText="1"/>
    </xf>
    <xf numFmtId="0" fontId="33" fillId="0" borderId="12" xfId="0" applyFont="1" applyBorder="1" applyAlignment="1">
      <alignment horizontal="center" vertical="top" wrapText="1"/>
    </xf>
    <xf numFmtId="0" fontId="33" fillId="0" borderId="3" xfId="0" applyFont="1" applyBorder="1" applyAlignment="1">
      <alignment horizontal="center" vertical="top" wrapText="1"/>
    </xf>
    <xf numFmtId="0" fontId="33" fillId="0" borderId="11" xfId="0" applyFont="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12</xdr:row>
      <xdr:rowOff>152400</xdr:rowOff>
    </xdr:from>
    <xdr:to>
      <xdr:col>6</xdr:col>
      <xdr:colOff>0</xdr:colOff>
      <xdr:row>29</xdr:row>
      <xdr:rowOff>28575</xdr:rowOff>
    </xdr:to>
    <xdr:sp>
      <xdr:nvSpPr>
        <xdr:cNvPr id="1" name="Rectangle 182"/>
        <xdr:cNvSpPr>
          <a:spLocks/>
        </xdr:cNvSpPr>
      </xdr:nvSpPr>
      <xdr:spPr>
        <a:xfrm>
          <a:off x="685800" y="2705100"/>
          <a:ext cx="3390900" cy="3505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4</xdr:row>
      <xdr:rowOff>0</xdr:rowOff>
    </xdr:from>
    <xdr:to>
      <xdr:col>7</xdr:col>
      <xdr:colOff>457200</xdr:colOff>
      <xdr:row>12</xdr:row>
      <xdr:rowOff>85725</xdr:rowOff>
    </xdr:to>
    <xdr:sp>
      <xdr:nvSpPr>
        <xdr:cNvPr id="2" name="Rectangle 352"/>
        <xdr:cNvSpPr>
          <a:spLocks/>
        </xdr:cNvSpPr>
      </xdr:nvSpPr>
      <xdr:spPr>
        <a:xfrm>
          <a:off x="685800" y="952500"/>
          <a:ext cx="4276725" cy="1685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15</xdr:row>
      <xdr:rowOff>66675</xdr:rowOff>
    </xdr:from>
    <xdr:to>
      <xdr:col>13</xdr:col>
      <xdr:colOff>276225</xdr:colOff>
      <xdr:row>15</xdr:row>
      <xdr:rowOff>66675</xdr:rowOff>
    </xdr:to>
    <xdr:sp>
      <xdr:nvSpPr>
        <xdr:cNvPr id="3" name="Line 389"/>
        <xdr:cNvSpPr>
          <a:spLocks/>
        </xdr:cNvSpPr>
      </xdr:nvSpPr>
      <xdr:spPr>
        <a:xfrm>
          <a:off x="7677150" y="3238500"/>
          <a:ext cx="390525" cy="0"/>
        </a:xfrm>
        <a:prstGeom prst="line">
          <a:avLst/>
        </a:prstGeom>
        <a:noFill/>
        <a:ln w="9525" cmpd="sng">
          <a:solidFill>
            <a:srgbClr val="FF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15</xdr:row>
      <xdr:rowOff>66675</xdr:rowOff>
    </xdr:from>
    <xdr:to>
      <xdr:col>13</xdr:col>
      <xdr:colOff>47625</xdr:colOff>
      <xdr:row>16</xdr:row>
      <xdr:rowOff>0</xdr:rowOff>
    </xdr:to>
    <xdr:sp>
      <xdr:nvSpPr>
        <xdr:cNvPr id="4" name="Line 390"/>
        <xdr:cNvSpPr>
          <a:spLocks/>
        </xdr:cNvSpPr>
      </xdr:nvSpPr>
      <xdr:spPr>
        <a:xfrm flipV="1">
          <a:off x="7839075" y="3238500"/>
          <a:ext cx="0" cy="180975"/>
        </a:xfrm>
        <a:prstGeom prst="line">
          <a:avLst/>
        </a:prstGeom>
        <a:noFill/>
        <a:ln w="9525" cmpd="sng">
          <a:solidFill>
            <a:srgbClr val="FF33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676275</xdr:colOff>
      <xdr:row>18</xdr:row>
      <xdr:rowOff>180975</xdr:rowOff>
    </xdr:from>
    <xdr:to>
      <xdr:col>13</xdr:col>
      <xdr:colOff>247650</xdr:colOff>
      <xdr:row>18</xdr:row>
      <xdr:rowOff>180975</xdr:rowOff>
    </xdr:to>
    <xdr:sp>
      <xdr:nvSpPr>
        <xdr:cNvPr id="5" name="Line 391"/>
        <xdr:cNvSpPr>
          <a:spLocks/>
        </xdr:cNvSpPr>
      </xdr:nvSpPr>
      <xdr:spPr>
        <a:xfrm>
          <a:off x="7620000" y="4124325"/>
          <a:ext cx="419100" cy="0"/>
        </a:xfrm>
        <a:prstGeom prst="line">
          <a:avLst/>
        </a:prstGeom>
        <a:noFill/>
        <a:ln w="9525" cmpd="sng">
          <a:solidFill>
            <a:srgbClr val="FF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17</xdr:row>
      <xdr:rowOff>142875</xdr:rowOff>
    </xdr:from>
    <xdr:to>
      <xdr:col>13</xdr:col>
      <xdr:colOff>47625</xdr:colOff>
      <xdr:row>18</xdr:row>
      <xdr:rowOff>190500</xdr:rowOff>
    </xdr:to>
    <xdr:sp>
      <xdr:nvSpPr>
        <xdr:cNvPr id="6" name="Line 392"/>
        <xdr:cNvSpPr>
          <a:spLocks/>
        </xdr:cNvSpPr>
      </xdr:nvSpPr>
      <xdr:spPr>
        <a:xfrm>
          <a:off x="7839075" y="3810000"/>
          <a:ext cx="0" cy="323850"/>
        </a:xfrm>
        <a:prstGeom prst="line">
          <a:avLst/>
        </a:prstGeom>
        <a:noFill/>
        <a:ln w="9525" cmpd="sng">
          <a:solidFill>
            <a:srgbClr val="FF33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18</xdr:row>
      <xdr:rowOff>104775</xdr:rowOff>
    </xdr:from>
    <xdr:to>
      <xdr:col>9</xdr:col>
      <xdr:colOff>295275</xdr:colOff>
      <xdr:row>20</xdr:row>
      <xdr:rowOff>142875</xdr:rowOff>
    </xdr:to>
    <xdr:sp>
      <xdr:nvSpPr>
        <xdr:cNvPr id="7" name="Line 393"/>
        <xdr:cNvSpPr>
          <a:spLocks/>
        </xdr:cNvSpPr>
      </xdr:nvSpPr>
      <xdr:spPr>
        <a:xfrm>
          <a:off x="5981700" y="4048125"/>
          <a:ext cx="0" cy="43815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314325</xdr:colOff>
      <xdr:row>19</xdr:row>
      <xdr:rowOff>104775</xdr:rowOff>
    </xdr:from>
    <xdr:to>
      <xdr:col>11</xdr:col>
      <xdr:colOff>314325</xdr:colOff>
      <xdr:row>20</xdr:row>
      <xdr:rowOff>152400</xdr:rowOff>
    </xdr:to>
    <xdr:sp>
      <xdr:nvSpPr>
        <xdr:cNvPr id="8" name="Line 394"/>
        <xdr:cNvSpPr>
          <a:spLocks/>
        </xdr:cNvSpPr>
      </xdr:nvSpPr>
      <xdr:spPr>
        <a:xfrm>
          <a:off x="7258050" y="4238625"/>
          <a:ext cx="0" cy="25717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19</xdr:row>
      <xdr:rowOff>180975</xdr:rowOff>
    </xdr:from>
    <xdr:to>
      <xdr:col>11</xdr:col>
      <xdr:colOff>314325</xdr:colOff>
      <xdr:row>19</xdr:row>
      <xdr:rowOff>180975</xdr:rowOff>
    </xdr:to>
    <xdr:sp>
      <xdr:nvSpPr>
        <xdr:cNvPr id="9" name="Line 395"/>
        <xdr:cNvSpPr>
          <a:spLocks/>
        </xdr:cNvSpPr>
      </xdr:nvSpPr>
      <xdr:spPr>
        <a:xfrm>
          <a:off x="6877050" y="4314825"/>
          <a:ext cx="3810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19</xdr:row>
      <xdr:rowOff>180975</xdr:rowOff>
    </xdr:from>
    <xdr:to>
      <xdr:col>9</xdr:col>
      <xdr:colOff>638175</xdr:colOff>
      <xdr:row>19</xdr:row>
      <xdr:rowOff>180975</xdr:rowOff>
    </xdr:to>
    <xdr:sp>
      <xdr:nvSpPr>
        <xdr:cNvPr id="10" name="Line 396"/>
        <xdr:cNvSpPr>
          <a:spLocks/>
        </xdr:cNvSpPr>
      </xdr:nvSpPr>
      <xdr:spPr>
        <a:xfrm flipH="1">
          <a:off x="5981700" y="4314825"/>
          <a:ext cx="3429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15</xdr:row>
      <xdr:rowOff>38100</xdr:rowOff>
    </xdr:from>
    <xdr:to>
      <xdr:col>11</xdr:col>
      <xdr:colOff>609600</xdr:colOff>
      <xdr:row>18</xdr:row>
      <xdr:rowOff>161925</xdr:rowOff>
    </xdr:to>
    <xdr:grpSp>
      <xdr:nvGrpSpPr>
        <xdr:cNvPr id="11" name="Group 397"/>
        <xdr:cNvGrpSpPr>
          <a:grpSpLocks/>
        </xdr:cNvGrpSpPr>
      </xdr:nvGrpSpPr>
      <xdr:grpSpPr>
        <a:xfrm>
          <a:off x="5686425" y="3209925"/>
          <a:ext cx="1866900" cy="895350"/>
          <a:chOff x="1872" y="1568"/>
          <a:chExt cx="2952" cy="1259"/>
        </a:xfrm>
        <a:solidFill>
          <a:srgbClr val="FFFFFF"/>
        </a:solidFill>
      </xdr:grpSpPr>
      <xdr:sp>
        <xdr:nvSpPr>
          <xdr:cNvPr id="12" name="AutoShape 398"/>
          <xdr:cNvSpPr>
            <a:spLocks/>
          </xdr:cNvSpPr>
        </xdr:nvSpPr>
        <xdr:spPr>
          <a:xfrm rot="16200000">
            <a:off x="1872" y="1584"/>
            <a:ext cx="2952" cy="1224"/>
          </a:xfrm>
          <a:prstGeom prst="can">
            <a:avLst>
              <a:gd name="adj" fmla="val -36435"/>
            </a:avLst>
          </a:prstGeom>
          <a:gradFill rotWithShape="1">
            <a:gsLst>
              <a:gs pos="0">
                <a:srgbClr val="D7AC81"/>
              </a:gs>
              <a:gs pos="50000">
                <a:srgbClr val="FFCC99"/>
              </a:gs>
              <a:gs pos="100000">
                <a:srgbClr val="D7AC81"/>
              </a:gs>
            </a:gsLst>
            <a:lin ang="5400000" scaled="1"/>
          </a:gra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399"/>
          <xdr:cNvSpPr>
            <a:spLocks/>
          </xdr:cNvSpPr>
        </xdr:nvSpPr>
        <xdr:spPr>
          <a:xfrm rot="16200000" flipV="1">
            <a:off x="2304"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400"/>
          <xdr:cNvSpPr>
            <a:spLocks/>
          </xdr:cNvSpPr>
        </xdr:nvSpPr>
        <xdr:spPr>
          <a:xfrm rot="16200000" flipV="1">
            <a:off x="2376"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401"/>
          <xdr:cNvSpPr>
            <a:spLocks/>
          </xdr:cNvSpPr>
        </xdr:nvSpPr>
        <xdr:spPr>
          <a:xfrm rot="16200000" flipV="1">
            <a:off x="2448"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402"/>
          <xdr:cNvSpPr>
            <a:spLocks/>
          </xdr:cNvSpPr>
        </xdr:nvSpPr>
        <xdr:spPr>
          <a:xfrm rot="16200000" flipV="1">
            <a:off x="2520"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403"/>
          <xdr:cNvSpPr>
            <a:spLocks/>
          </xdr:cNvSpPr>
        </xdr:nvSpPr>
        <xdr:spPr>
          <a:xfrm rot="16200000" flipV="1">
            <a:off x="2592"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404"/>
          <xdr:cNvSpPr>
            <a:spLocks/>
          </xdr:cNvSpPr>
        </xdr:nvSpPr>
        <xdr:spPr>
          <a:xfrm rot="16200000" flipV="1">
            <a:off x="2664"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405"/>
          <xdr:cNvSpPr>
            <a:spLocks/>
          </xdr:cNvSpPr>
        </xdr:nvSpPr>
        <xdr:spPr>
          <a:xfrm rot="16200000" flipV="1">
            <a:off x="2736"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406"/>
          <xdr:cNvSpPr>
            <a:spLocks/>
          </xdr:cNvSpPr>
        </xdr:nvSpPr>
        <xdr:spPr>
          <a:xfrm rot="16200000" flipV="1">
            <a:off x="2808"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407"/>
          <xdr:cNvSpPr>
            <a:spLocks/>
          </xdr:cNvSpPr>
        </xdr:nvSpPr>
        <xdr:spPr>
          <a:xfrm rot="16200000" flipV="1">
            <a:off x="2808"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408"/>
          <xdr:cNvSpPr>
            <a:spLocks/>
          </xdr:cNvSpPr>
        </xdr:nvSpPr>
        <xdr:spPr>
          <a:xfrm rot="16200000" flipV="1">
            <a:off x="2880"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409"/>
          <xdr:cNvSpPr>
            <a:spLocks/>
          </xdr:cNvSpPr>
        </xdr:nvSpPr>
        <xdr:spPr>
          <a:xfrm rot="16200000" flipV="1">
            <a:off x="2952"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410"/>
          <xdr:cNvSpPr>
            <a:spLocks/>
          </xdr:cNvSpPr>
        </xdr:nvSpPr>
        <xdr:spPr>
          <a:xfrm rot="16200000" flipV="1">
            <a:off x="3024"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411"/>
          <xdr:cNvSpPr>
            <a:spLocks/>
          </xdr:cNvSpPr>
        </xdr:nvSpPr>
        <xdr:spPr>
          <a:xfrm rot="16200000" flipV="1">
            <a:off x="3096"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412"/>
          <xdr:cNvSpPr>
            <a:spLocks/>
          </xdr:cNvSpPr>
        </xdr:nvSpPr>
        <xdr:spPr>
          <a:xfrm rot="16200000" flipV="1">
            <a:off x="3168"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413"/>
          <xdr:cNvSpPr>
            <a:spLocks/>
          </xdr:cNvSpPr>
        </xdr:nvSpPr>
        <xdr:spPr>
          <a:xfrm rot="16200000" flipV="1">
            <a:off x="3240"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414"/>
          <xdr:cNvSpPr>
            <a:spLocks/>
          </xdr:cNvSpPr>
        </xdr:nvSpPr>
        <xdr:spPr>
          <a:xfrm rot="16200000" flipV="1">
            <a:off x="3312"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AutoShape 415"/>
          <xdr:cNvSpPr>
            <a:spLocks/>
          </xdr:cNvSpPr>
        </xdr:nvSpPr>
        <xdr:spPr>
          <a:xfrm rot="16200000" flipV="1">
            <a:off x="3384"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416"/>
          <xdr:cNvSpPr>
            <a:spLocks/>
          </xdr:cNvSpPr>
        </xdr:nvSpPr>
        <xdr:spPr>
          <a:xfrm rot="16200000" flipV="1">
            <a:off x="3456"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417"/>
          <xdr:cNvSpPr>
            <a:spLocks/>
          </xdr:cNvSpPr>
        </xdr:nvSpPr>
        <xdr:spPr>
          <a:xfrm rot="16200000" flipV="1">
            <a:off x="3528"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AutoShape 418"/>
          <xdr:cNvSpPr>
            <a:spLocks/>
          </xdr:cNvSpPr>
        </xdr:nvSpPr>
        <xdr:spPr>
          <a:xfrm rot="16200000" flipV="1">
            <a:off x="3600"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AutoShape 419"/>
          <xdr:cNvSpPr>
            <a:spLocks/>
          </xdr:cNvSpPr>
        </xdr:nvSpPr>
        <xdr:spPr>
          <a:xfrm rot="16200000" flipV="1">
            <a:off x="3672"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AutoShape 420"/>
          <xdr:cNvSpPr>
            <a:spLocks/>
          </xdr:cNvSpPr>
        </xdr:nvSpPr>
        <xdr:spPr>
          <a:xfrm rot="16200000" flipV="1">
            <a:off x="3744"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5" name="AutoShape 421"/>
          <xdr:cNvSpPr>
            <a:spLocks/>
          </xdr:cNvSpPr>
        </xdr:nvSpPr>
        <xdr:spPr>
          <a:xfrm rot="16200000" flipV="1">
            <a:off x="3816"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AutoShape 422"/>
          <xdr:cNvSpPr>
            <a:spLocks/>
          </xdr:cNvSpPr>
        </xdr:nvSpPr>
        <xdr:spPr>
          <a:xfrm rot="16200000" flipV="1">
            <a:off x="3888"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7" name="AutoShape 423"/>
          <xdr:cNvSpPr>
            <a:spLocks/>
          </xdr:cNvSpPr>
        </xdr:nvSpPr>
        <xdr:spPr>
          <a:xfrm rot="16200000" flipV="1">
            <a:off x="3888"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AutoShape 424"/>
          <xdr:cNvSpPr>
            <a:spLocks/>
          </xdr:cNvSpPr>
        </xdr:nvSpPr>
        <xdr:spPr>
          <a:xfrm rot="16200000" flipV="1">
            <a:off x="3960"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9" name="AutoShape 425"/>
          <xdr:cNvSpPr>
            <a:spLocks/>
          </xdr:cNvSpPr>
        </xdr:nvSpPr>
        <xdr:spPr>
          <a:xfrm rot="16200000" flipV="1">
            <a:off x="4032"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AutoShape 426"/>
          <xdr:cNvSpPr>
            <a:spLocks/>
          </xdr:cNvSpPr>
        </xdr:nvSpPr>
        <xdr:spPr>
          <a:xfrm rot="16200000" flipV="1">
            <a:off x="4104"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AutoShape 427"/>
          <xdr:cNvSpPr>
            <a:spLocks/>
          </xdr:cNvSpPr>
        </xdr:nvSpPr>
        <xdr:spPr>
          <a:xfrm rot="16200000" flipV="1">
            <a:off x="4176"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AutoShape 428"/>
          <xdr:cNvSpPr>
            <a:spLocks/>
          </xdr:cNvSpPr>
        </xdr:nvSpPr>
        <xdr:spPr>
          <a:xfrm rot="16200000" flipV="1">
            <a:off x="4248"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AutoShape 429"/>
          <xdr:cNvSpPr>
            <a:spLocks/>
          </xdr:cNvSpPr>
        </xdr:nvSpPr>
        <xdr:spPr>
          <a:xfrm rot="16200000" flipV="1">
            <a:off x="4320"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9</xdr:col>
      <xdr:colOff>466725</xdr:colOff>
      <xdr:row>19</xdr:row>
      <xdr:rowOff>19050</xdr:rowOff>
    </xdr:from>
    <xdr:to>
      <xdr:col>11</xdr:col>
      <xdr:colOff>104775</xdr:colOff>
      <xdr:row>21</xdr:row>
      <xdr:rowOff>0</xdr:rowOff>
    </xdr:to>
    <xdr:sp>
      <xdr:nvSpPr>
        <xdr:cNvPr id="44" name="TextBox 431"/>
        <xdr:cNvSpPr txBox="1">
          <a:spLocks noChangeArrowheads="1"/>
        </xdr:cNvSpPr>
      </xdr:nvSpPr>
      <xdr:spPr>
        <a:xfrm>
          <a:off x="6153150" y="4152900"/>
          <a:ext cx="895350" cy="390525"/>
        </a:xfrm>
        <a:prstGeom prst="rect">
          <a:avLst/>
        </a:prstGeom>
        <a:noFill/>
        <a:ln w="9525" cmpd="sng">
          <a:noFill/>
        </a:ln>
      </xdr:spPr>
      <xdr:txBody>
        <a:bodyPr vertOverflow="clip" wrap="square"/>
        <a:p>
          <a:pPr algn="ctr">
            <a:defRPr/>
          </a:pPr>
          <a:r>
            <a:rPr lang="en-US" cap="none" sz="1000" b="0" i="0" u="none" baseline="0">
              <a:solidFill>
                <a:srgbClr val="0000FF"/>
              </a:solidFill>
              <a:latin typeface="Arial"/>
              <a:ea typeface="Arial"/>
              <a:cs typeface="Arial"/>
            </a:rPr>
            <a:t>COIL
LENGTH</a:t>
          </a:r>
        </a:p>
      </xdr:txBody>
    </xdr:sp>
    <xdr:clientData/>
  </xdr:twoCellAnchor>
  <xdr:twoCellAnchor>
    <xdr:from>
      <xdr:col>11</xdr:col>
      <xdr:colOff>581025</xdr:colOff>
      <xdr:row>16</xdr:row>
      <xdr:rowOff>19050</xdr:rowOff>
    </xdr:from>
    <xdr:to>
      <xdr:col>13</xdr:col>
      <xdr:colOff>504825</xdr:colOff>
      <xdr:row>17</xdr:row>
      <xdr:rowOff>142875</xdr:rowOff>
    </xdr:to>
    <xdr:sp>
      <xdr:nvSpPr>
        <xdr:cNvPr id="45" name="TextBox 432"/>
        <xdr:cNvSpPr txBox="1">
          <a:spLocks noChangeArrowheads="1"/>
        </xdr:cNvSpPr>
      </xdr:nvSpPr>
      <xdr:spPr>
        <a:xfrm>
          <a:off x="7524750" y="3438525"/>
          <a:ext cx="771525" cy="371475"/>
        </a:xfrm>
        <a:prstGeom prst="rect">
          <a:avLst/>
        </a:prstGeom>
        <a:noFill/>
        <a:ln w="9525" cmpd="sng">
          <a:noFill/>
        </a:ln>
      </xdr:spPr>
      <xdr:txBody>
        <a:bodyPr vertOverflow="clip" wrap="square"/>
        <a:p>
          <a:pPr algn="ctr">
            <a:defRPr/>
          </a:pPr>
          <a:r>
            <a:rPr lang="en-US" cap="none" sz="1000" b="0" i="0" u="none" baseline="0">
              <a:solidFill>
                <a:srgbClr val="FF0000"/>
              </a:solidFill>
              <a:latin typeface="Arial"/>
              <a:ea typeface="Arial"/>
              <a:cs typeface="Arial"/>
            </a:rPr>
            <a:t>FORM
DIAMETER</a:t>
          </a:r>
        </a:p>
      </xdr:txBody>
    </xdr:sp>
    <xdr:clientData/>
  </xdr:twoCellAnchor>
  <xdr:twoCellAnchor>
    <xdr:from>
      <xdr:col>7</xdr:col>
      <xdr:colOff>847725</xdr:colOff>
      <xdr:row>25</xdr:row>
      <xdr:rowOff>38100</xdr:rowOff>
    </xdr:from>
    <xdr:to>
      <xdr:col>8</xdr:col>
      <xdr:colOff>142875</xdr:colOff>
      <xdr:row>26</xdr:row>
      <xdr:rowOff>9525</xdr:rowOff>
    </xdr:to>
    <xdr:sp>
      <xdr:nvSpPr>
        <xdr:cNvPr id="46" name="Oval 434"/>
        <xdr:cNvSpPr>
          <a:spLocks/>
        </xdr:cNvSpPr>
      </xdr:nvSpPr>
      <xdr:spPr>
        <a:xfrm>
          <a:off x="5353050" y="538162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20</xdr:row>
      <xdr:rowOff>171450</xdr:rowOff>
    </xdr:from>
    <xdr:to>
      <xdr:col>5</xdr:col>
      <xdr:colOff>95250</xdr:colOff>
      <xdr:row>22</xdr:row>
      <xdr:rowOff>47625</xdr:rowOff>
    </xdr:to>
    <xdr:sp>
      <xdr:nvSpPr>
        <xdr:cNvPr id="47" name="TextBox 435"/>
        <xdr:cNvSpPr txBox="1">
          <a:spLocks noChangeArrowheads="1"/>
        </xdr:cNvSpPr>
      </xdr:nvSpPr>
      <xdr:spPr>
        <a:xfrm>
          <a:off x="904875" y="4514850"/>
          <a:ext cx="2905125" cy="2476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Ga.   Length (in)                   Inductance (uH)</a:t>
          </a:r>
        </a:p>
      </xdr:txBody>
    </xdr:sp>
    <xdr:clientData/>
  </xdr:twoCellAnchor>
  <xdr:twoCellAnchor>
    <xdr:from>
      <xdr:col>1</xdr:col>
      <xdr:colOff>76200</xdr:colOff>
      <xdr:row>18</xdr:row>
      <xdr:rowOff>133350</xdr:rowOff>
    </xdr:from>
    <xdr:to>
      <xdr:col>6</xdr:col>
      <xdr:colOff>0</xdr:colOff>
      <xdr:row>18</xdr:row>
      <xdr:rowOff>133350</xdr:rowOff>
    </xdr:to>
    <xdr:sp>
      <xdr:nvSpPr>
        <xdr:cNvPr id="48" name="Line 436"/>
        <xdr:cNvSpPr>
          <a:spLocks/>
        </xdr:cNvSpPr>
      </xdr:nvSpPr>
      <xdr:spPr>
        <a:xfrm>
          <a:off x="685800" y="4076700"/>
          <a:ext cx="3390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16</xdr:row>
      <xdr:rowOff>47625</xdr:rowOff>
    </xdr:from>
    <xdr:to>
      <xdr:col>5</xdr:col>
      <xdr:colOff>19050</xdr:colOff>
      <xdr:row>18</xdr:row>
      <xdr:rowOff>47625</xdr:rowOff>
    </xdr:to>
    <xdr:sp>
      <xdr:nvSpPr>
        <xdr:cNvPr id="49" name="Rectangle 438"/>
        <xdr:cNvSpPr>
          <a:spLocks/>
        </xdr:cNvSpPr>
      </xdr:nvSpPr>
      <xdr:spPr>
        <a:xfrm>
          <a:off x="733425" y="3467100"/>
          <a:ext cx="3000375" cy="523875"/>
        </a:xfrm>
        <a:prstGeom prst="rect">
          <a:avLst/>
        </a:prstGeom>
        <a:noFill/>
        <a:ln w="9525" cmpd="sng">
          <a:solidFill>
            <a:srgbClr val="FF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13</xdr:col>
      <xdr:colOff>57150</xdr:colOff>
      <xdr:row>1</xdr:row>
      <xdr:rowOff>47625</xdr:rowOff>
    </xdr:from>
    <xdr:to>
      <xdr:col>13</xdr:col>
      <xdr:colOff>923925</xdr:colOff>
      <xdr:row>9</xdr:row>
      <xdr:rowOff>28575</xdr:rowOff>
    </xdr:to>
    <xdr:pic>
      <xdr:nvPicPr>
        <xdr:cNvPr id="50" name="Picture 439"/>
        <xdr:cNvPicPr preferRelativeResize="1">
          <a:picLocks noChangeAspect="1"/>
        </xdr:cNvPicPr>
      </xdr:nvPicPr>
      <xdr:blipFill>
        <a:blip r:embed="rId1"/>
        <a:stretch>
          <a:fillRect/>
        </a:stretch>
      </xdr:blipFill>
      <xdr:spPr>
        <a:xfrm>
          <a:off x="7848600" y="228600"/>
          <a:ext cx="866775" cy="1800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609600</xdr:colOff>
      <xdr:row>14</xdr:row>
      <xdr:rowOff>66675</xdr:rowOff>
    </xdr:from>
    <xdr:to>
      <xdr:col>13</xdr:col>
      <xdr:colOff>66675</xdr:colOff>
      <xdr:row>29</xdr:row>
      <xdr:rowOff>57150</xdr:rowOff>
    </xdr:to>
    <xdr:grpSp>
      <xdr:nvGrpSpPr>
        <xdr:cNvPr id="1" name="Group 1"/>
        <xdr:cNvGrpSpPr>
          <a:grpSpLocks/>
        </xdr:cNvGrpSpPr>
      </xdr:nvGrpSpPr>
      <xdr:grpSpPr>
        <a:xfrm>
          <a:off x="5514975" y="2562225"/>
          <a:ext cx="2590800" cy="2667000"/>
          <a:chOff x="3633" y="2271"/>
          <a:chExt cx="2203" cy="2225"/>
        </a:xfrm>
        <a:solidFill>
          <a:srgbClr val="FFFFFF"/>
        </a:solidFill>
      </xdr:grpSpPr>
      <xdr:sp>
        <xdr:nvSpPr>
          <xdr:cNvPr id="2" name="AutoShape 2"/>
          <xdr:cNvSpPr>
            <a:spLocks/>
          </xdr:cNvSpPr>
        </xdr:nvSpPr>
        <xdr:spPr>
          <a:xfrm>
            <a:off x="3674" y="2353"/>
            <a:ext cx="2128" cy="2139"/>
          </a:xfrm>
          <a:prstGeom prst="ellipse">
            <a:avLst/>
          </a:prstGeom>
          <a:solidFill>
            <a:srgbClr val="FFCC99"/>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AutoShape 3"/>
          <xdr:cNvSpPr>
            <a:spLocks/>
          </xdr:cNvSpPr>
        </xdr:nvSpPr>
        <xdr:spPr>
          <a:xfrm>
            <a:off x="4678" y="2358"/>
            <a:ext cx="119" cy="714"/>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4"/>
          <xdr:cNvSpPr>
            <a:spLocks/>
          </xdr:cNvSpPr>
        </xdr:nvSpPr>
        <xdr:spPr>
          <a:xfrm rot="1223243">
            <a:off x="4396" y="3723"/>
            <a:ext cx="119" cy="714"/>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5"/>
          <xdr:cNvSpPr>
            <a:spLocks/>
          </xdr:cNvSpPr>
        </xdr:nvSpPr>
        <xdr:spPr>
          <a:xfrm rot="18691913">
            <a:off x="3846" y="2904"/>
            <a:ext cx="715" cy="119"/>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6"/>
          <xdr:cNvSpPr>
            <a:spLocks/>
          </xdr:cNvSpPr>
        </xdr:nvSpPr>
        <xdr:spPr>
          <a:xfrm rot="4343044">
            <a:off x="3698" y="3562"/>
            <a:ext cx="715" cy="119"/>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7"/>
          <xdr:cNvSpPr>
            <a:spLocks/>
          </xdr:cNvSpPr>
        </xdr:nvSpPr>
        <xdr:spPr>
          <a:xfrm rot="20273591" flipH="1">
            <a:off x="4980" y="3710"/>
            <a:ext cx="119" cy="71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8"/>
          <xdr:cNvSpPr>
            <a:spLocks/>
          </xdr:cNvSpPr>
        </xdr:nvSpPr>
        <xdr:spPr>
          <a:xfrm rot="2908086" flipH="1">
            <a:off x="4927" y="2910"/>
            <a:ext cx="715" cy="119"/>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9"/>
          <xdr:cNvSpPr>
            <a:spLocks/>
          </xdr:cNvSpPr>
        </xdr:nvSpPr>
        <xdr:spPr>
          <a:xfrm rot="17129165" flipH="1">
            <a:off x="5063" y="3556"/>
            <a:ext cx="715" cy="119"/>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0"/>
          <xdr:cNvSpPr>
            <a:spLocks/>
          </xdr:cNvSpPr>
        </xdr:nvSpPr>
        <xdr:spPr>
          <a:xfrm>
            <a:off x="5512" y="2661"/>
            <a:ext cx="118" cy="118"/>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11"/>
          <xdr:cNvSpPr>
            <a:spLocks/>
          </xdr:cNvSpPr>
        </xdr:nvSpPr>
        <xdr:spPr>
          <a:xfrm>
            <a:off x="5718" y="3658"/>
            <a:ext cx="118" cy="118"/>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12"/>
          <xdr:cNvSpPr>
            <a:spLocks/>
          </xdr:cNvSpPr>
        </xdr:nvSpPr>
        <xdr:spPr>
          <a:xfrm>
            <a:off x="5130" y="4365"/>
            <a:ext cx="118" cy="119"/>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13"/>
          <xdr:cNvSpPr>
            <a:spLocks/>
          </xdr:cNvSpPr>
        </xdr:nvSpPr>
        <xdr:spPr>
          <a:xfrm>
            <a:off x="4263" y="4378"/>
            <a:ext cx="119" cy="118"/>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14"/>
          <xdr:cNvSpPr>
            <a:spLocks/>
          </xdr:cNvSpPr>
        </xdr:nvSpPr>
        <xdr:spPr>
          <a:xfrm>
            <a:off x="3633" y="3678"/>
            <a:ext cx="118" cy="118"/>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15"/>
          <xdr:cNvSpPr>
            <a:spLocks/>
          </xdr:cNvSpPr>
        </xdr:nvSpPr>
        <xdr:spPr>
          <a:xfrm>
            <a:off x="3854" y="2646"/>
            <a:ext cx="118" cy="118"/>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16"/>
          <xdr:cNvSpPr>
            <a:spLocks/>
          </xdr:cNvSpPr>
        </xdr:nvSpPr>
        <xdr:spPr>
          <a:xfrm>
            <a:off x="4678" y="2271"/>
            <a:ext cx="118" cy="118"/>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17"/>
          <xdr:cNvSpPr>
            <a:spLocks/>
          </xdr:cNvSpPr>
        </xdr:nvSpPr>
        <xdr:spPr>
          <a:xfrm>
            <a:off x="4377" y="3060"/>
            <a:ext cx="726" cy="729"/>
          </a:xfrm>
          <a:prstGeom prst="ellipse">
            <a:avLst/>
          </a:prstGeom>
          <a:solidFill>
            <a:srgbClr val="FFCC99"/>
          </a:solid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10</xdr:col>
      <xdr:colOff>171450</xdr:colOff>
      <xdr:row>22</xdr:row>
      <xdr:rowOff>133350</xdr:rowOff>
    </xdr:from>
    <xdr:to>
      <xdr:col>10</xdr:col>
      <xdr:colOff>171450</xdr:colOff>
      <xdr:row>31</xdr:row>
      <xdr:rowOff>85725</xdr:rowOff>
    </xdr:to>
    <xdr:sp>
      <xdr:nvSpPr>
        <xdr:cNvPr id="18" name="Line 18"/>
        <xdr:cNvSpPr>
          <a:spLocks/>
        </xdr:cNvSpPr>
      </xdr:nvSpPr>
      <xdr:spPr>
        <a:xfrm>
          <a:off x="6381750" y="3933825"/>
          <a:ext cx="0" cy="168592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419100</xdr:colOff>
      <xdr:row>22</xdr:row>
      <xdr:rowOff>133350</xdr:rowOff>
    </xdr:from>
    <xdr:to>
      <xdr:col>11</xdr:col>
      <xdr:colOff>419100</xdr:colOff>
      <xdr:row>31</xdr:row>
      <xdr:rowOff>28575</xdr:rowOff>
    </xdr:to>
    <xdr:sp>
      <xdr:nvSpPr>
        <xdr:cNvPr id="19" name="Line 19"/>
        <xdr:cNvSpPr>
          <a:spLocks/>
        </xdr:cNvSpPr>
      </xdr:nvSpPr>
      <xdr:spPr>
        <a:xfrm>
          <a:off x="7239000" y="3933825"/>
          <a:ext cx="0" cy="162877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171450</xdr:colOff>
      <xdr:row>30</xdr:row>
      <xdr:rowOff>95250</xdr:rowOff>
    </xdr:from>
    <xdr:to>
      <xdr:col>11</xdr:col>
      <xdr:colOff>419100</xdr:colOff>
      <xdr:row>30</xdr:row>
      <xdr:rowOff>95250</xdr:rowOff>
    </xdr:to>
    <xdr:sp>
      <xdr:nvSpPr>
        <xdr:cNvPr id="20" name="Line 20"/>
        <xdr:cNvSpPr>
          <a:spLocks/>
        </xdr:cNvSpPr>
      </xdr:nvSpPr>
      <xdr:spPr>
        <a:xfrm>
          <a:off x="6381750" y="5457825"/>
          <a:ext cx="857250" cy="0"/>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419100</xdr:colOff>
      <xdr:row>30</xdr:row>
      <xdr:rowOff>95250</xdr:rowOff>
    </xdr:from>
    <xdr:to>
      <xdr:col>11</xdr:col>
      <xdr:colOff>600075</xdr:colOff>
      <xdr:row>30</xdr:row>
      <xdr:rowOff>95250</xdr:rowOff>
    </xdr:to>
    <xdr:sp>
      <xdr:nvSpPr>
        <xdr:cNvPr id="21" name="Line 21"/>
        <xdr:cNvSpPr>
          <a:spLocks/>
        </xdr:cNvSpPr>
      </xdr:nvSpPr>
      <xdr:spPr>
        <a:xfrm>
          <a:off x="7239000" y="5457825"/>
          <a:ext cx="18097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666750</xdr:colOff>
      <xdr:row>23</xdr:row>
      <xdr:rowOff>152400</xdr:rowOff>
    </xdr:from>
    <xdr:to>
      <xdr:col>8</xdr:col>
      <xdr:colOff>666750</xdr:colOff>
      <xdr:row>34</xdr:row>
      <xdr:rowOff>66675</xdr:rowOff>
    </xdr:to>
    <xdr:sp>
      <xdr:nvSpPr>
        <xdr:cNvPr id="22" name="Line 22"/>
        <xdr:cNvSpPr>
          <a:spLocks/>
        </xdr:cNvSpPr>
      </xdr:nvSpPr>
      <xdr:spPr>
        <a:xfrm>
          <a:off x="5572125" y="4162425"/>
          <a:ext cx="0" cy="192405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23</xdr:row>
      <xdr:rowOff>152400</xdr:rowOff>
    </xdr:from>
    <xdr:to>
      <xdr:col>13</xdr:col>
      <xdr:colOff>28575</xdr:colOff>
      <xdr:row>34</xdr:row>
      <xdr:rowOff>28575</xdr:rowOff>
    </xdr:to>
    <xdr:sp>
      <xdr:nvSpPr>
        <xdr:cNvPr id="23" name="Line 23"/>
        <xdr:cNvSpPr>
          <a:spLocks/>
        </xdr:cNvSpPr>
      </xdr:nvSpPr>
      <xdr:spPr>
        <a:xfrm>
          <a:off x="8067675" y="4162425"/>
          <a:ext cx="0" cy="188595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676275</xdr:colOff>
      <xdr:row>32</xdr:row>
      <xdr:rowOff>85725</xdr:rowOff>
    </xdr:from>
    <xdr:to>
      <xdr:col>10</xdr:col>
      <xdr:colOff>57150</xdr:colOff>
      <xdr:row>32</xdr:row>
      <xdr:rowOff>85725</xdr:rowOff>
    </xdr:to>
    <xdr:sp>
      <xdr:nvSpPr>
        <xdr:cNvPr id="24" name="Line 24"/>
        <xdr:cNvSpPr>
          <a:spLocks/>
        </xdr:cNvSpPr>
      </xdr:nvSpPr>
      <xdr:spPr>
        <a:xfrm>
          <a:off x="5581650" y="5781675"/>
          <a:ext cx="685800" cy="0"/>
        </a:xfrm>
        <a:prstGeom prst="line">
          <a:avLst/>
        </a:prstGeom>
        <a:noFill/>
        <a:ln w="9525" cmpd="sng">
          <a:solidFill>
            <a:srgbClr val="0000FF"/>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561975</xdr:colOff>
      <xdr:row>32</xdr:row>
      <xdr:rowOff>85725</xdr:rowOff>
    </xdr:from>
    <xdr:to>
      <xdr:col>13</xdr:col>
      <xdr:colOff>19050</xdr:colOff>
      <xdr:row>32</xdr:row>
      <xdr:rowOff>85725</xdr:rowOff>
    </xdr:to>
    <xdr:sp>
      <xdr:nvSpPr>
        <xdr:cNvPr id="25" name="Line 25"/>
        <xdr:cNvSpPr>
          <a:spLocks/>
        </xdr:cNvSpPr>
      </xdr:nvSpPr>
      <xdr:spPr>
        <a:xfrm>
          <a:off x="6772275" y="5781675"/>
          <a:ext cx="1285875"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22</xdr:row>
      <xdr:rowOff>0</xdr:rowOff>
    </xdr:from>
    <xdr:to>
      <xdr:col>8</xdr:col>
      <xdr:colOff>457200</xdr:colOff>
      <xdr:row>30</xdr:row>
      <xdr:rowOff>85725</xdr:rowOff>
    </xdr:to>
    <xdr:sp>
      <xdr:nvSpPr>
        <xdr:cNvPr id="26" name="Rectangle 26"/>
        <xdr:cNvSpPr>
          <a:spLocks/>
        </xdr:cNvSpPr>
      </xdr:nvSpPr>
      <xdr:spPr>
        <a:xfrm>
          <a:off x="733425" y="3800475"/>
          <a:ext cx="4629150" cy="1647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12</xdr:col>
      <xdr:colOff>95250</xdr:colOff>
      <xdr:row>1</xdr:row>
      <xdr:rowOff>47625</xdr:rowOff>
    </xdr:from>
    <xdr:to>
      <xdr:col>13</xdr:col>
      <xdr:colOff>542925</xdr:colOff>
      <xdr:row>13</xdr:row>
      <xdr:rowOff>76200</xdr:rowOff>
    </xdr:to>
    <xdr:pic>
      <xdr:nvPicPr>
        <xdr:cNvPr id="27" name="Picture 27"/>
        <xdr:cNvPicPr preferRelativeResize="1">
          <a:picLocks noChangeAspect="1"/>
        </xdr:cNvPicPr>
      </xdr:nvPicPr>
      <xdr:blipFill>
        <a:blip r:embed="rId1"/>
        <a:stretch>
          <a:fillRect/>
        </a:stretch>
      </xdr:blipFill>
      <xdr:spPr>
        <a:xfrm>
          <a:off x="7524750" y="219075"/>
          <a:ext cx="1057275" cy="2190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19</xdr:row>
      <xdr:rowOff>0</xdr:rowOff>
    </xdr:from>
    <xdr:to>
      <xdr:col>11</xdr:col>
      <xdr:colOff>533400</xdr:colOff>
      <xdr:row>25</xdr:row>
      <xdr:rowOff>142875</xdr:rowOff>
    </xdr:to>
    <xdr:sp>
      <xdr:nvSpPr>
        <xdr:cNvPr id="1" name="TextBox 12"/>
        <xdr:cNvSpPr txBox="1">
          <a:spLocks noChangeArrowheads="1"/>
        </xdr:cNvSpPr>
      </xdr:nvSpPr>
      <xdr:spPr>
        <a:xfrm>
          <a:off x="3733800" y="3495675"/>
          <a:ext cx="375285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Litz Size         Magnet Wire Size   O.D. in Inches     Turns/Inch
      15/44                    29                        .0132                 76
      20/44                    27                        .0155                 65
      30/44                    25                        .0182                 55
      40/44                    24                        .0213                 47
     165/46                   22                        .0286                 35
     660/46                   15                        .0555                 18</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152400</xdr:rowOff>
    </xdr:from>
    <xdr:to>
      <xdr:col>8</xdr:col>
      <xdr:colOff>419100</xdr:colOff>
      <xdr:row>51</xdr:row>
      <xdr:rowOff>76200</xdr:rowOff>
    </xdr:to>
    <xdr:sp>
      <xdr:nvSpPr>
        <xdr:cNvPr id="1" name="TextBox 2"/>
        <xdr:cNvSpPr txBox="1">
          <a:spLocks noChangeArrowheads="1"/>
        </xdr:cNvSpPr>
      </xdr:nvSpPr>
      <xdr:spPr>
        <a:xfrm>
          <a:off x="476250" y="152400"/>
          <a:ext cx="4819650" cy="818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Instructions for Professor Coyle:</a:t>
          </a:r>
          <a:r>
            <a:rPr lang="en-US" cap="none" sz="1000" b="0" i="0" u="none" baseline="0">
              <a:latin typeface="Arial"/>
              <a:ea typeface="Arial"/>
              <a:cs typeface="Arial"/>
            </a:rPr>
            <a:t>
Professor Coyle is intended to be a mathematical aid in determining the inductance of a coil and the resonant frequency of a coil-capacitor tuned circuit.
To Use The Coil Calculator:
The coil calculator will calculate the inductance of both closewound or non-closewound or "spaced" coils. To do a closewound coil, enter the coil diameter and the desired number of turns into the appropriate places. Left-click on any of the red numbers to change their value, then press &lt;enter&gt;. Look at the list below the entered numbers and you will note a series of inductances and lengths paired with the gauge of wire to be used. These are the inductances and coil lengths of a closewound coil as a function of the wire guage. For example, enter a form diameter of 1.75" and 78 turns into the calculator. Now if you wanted to use #28 enamelled wire, you would need a space of 1.11" on the coil and the inductance would be 244.9 uH. The amount of wire needed is also given.
A "spaced" coil is one that has a gap between turns. An example is a coil that is 1 inch long and has 8 turns of #24 wire "spaced" along the 1 inch length.There is a significant gap between turns. To calculate the inductance, enter the coil diameter, the number of turns and the coil length into the calculator. The calculated inductance will appear in blue just under the entered parameters.
To Use the Resonance Calculator:
Enter the known inductance and capacitance into the calculator section at the top of the page. The resonant frequency and the reactance of the L-C circuit will be given in blue immediately below. Example: You have a 40-400pF variable capacitor and a 240uH inductor and you want to find the tuning range. Enter the inductor value, press &lt;enter&gt;, and the highest variable capacitor value into the calculator and press &lt;enter&gt;. You should see a resonance of .514 MHz. Left-click on the capacitance value and now enter 40. You should now see a resonance of 1.624 MHz. In this example would be perfect for tuning the AM broadcast band.The result is a theoretical value. The actual frequency will differ slightly due to distributed capacitance and measurement tolerances.
Spiderweb calculator:
The original Spiderweb calculator was designed by Charlie Cotterman and artwork added by Dan Petersen. To use the calculator, enter the required information in the indicated area in the red number area. The calculator will give you the results indicated by the blue text in the results column. Looking at the representation of the spiderweb form, you will note that the dimensions you need are in the dimension lines.
Disclaimer: Professor Coyle can be copied for non-commercial purposes only and is meant to be an aid in calculation. The author is not responsible for the results calculated nor any damage to equipment affected by these calculations. This program is not to be bought or sold. Please credit the author, Dan Petersen, and any contributing authors when copying this program. Close cover before striking. Place all trays in the upright position before landing. Put the toilet seat down. Exact change only. Light the green paper before throwing firework. Don't kiss the dog on the nose.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48"/>
  <sheetViews>
    <sheetView tabSelected="1" zoomScale="80" zoomScaleNormal="80" workbookViewId="0" topLeftCell="A1">
      <selection activeCell="D16" sqref="D16"/>
    </sheetView>
  </sheetViews>
  <sheetFormatPr defaultColWidth="9.140625" defaultRowHeight="12.75"/>
  <cols>
    <col min="1" max="1" width="9.140625" style="11" customWidth="1"/>
    <col min="2" max="2" width="9.8515625" style="11" customWidth="1"/>
    <col min="3" max="3" width="19.28125" style="11" customWidth="1"/>
    <col min="4" max="4" width="9.28125" style="11" customWidth="1"/>
    <col min="5" max="5" width="8.140625" style="11" customWidth="1"/>
    <col min="6" max="6" width="5.421875" style="11" customWidth="1"/>
    <col min="7" max="7" width="6.421875" style="11" customWidth="1"/>
    <col min="8" max="8" width="13.140625" style="11" customWidth="1"/>
    <col min="9" max="9" width="4.57421875" style="11" customWidth="1"/>
    <col min="10" max="10" width="10.28125" style="11" customWidth="1"/>
    <col min="11" max="11" width="8.57421875" style="11" customWidth="1"/>
    <col min="12" max="12" width="10.57421875" style="11" customWidth="1"/>
    <col min="13" max="13" width="2.140625" style="11" customWidth="1"/>
    <col min="14" max="14" width="14.57421875" style="13" customWidth="1"/>
    <col min="15" max="16384" width="9.140625" style="11" customWidth="1"/>
  </cols>
  <sheetData>
    <row r="1" spans="1:22" ht="14.25" thickBot="1">
      <c r="A1" s="31"/>
      <c r="B1" s="31"/>
      <c r="C1" s="31"/>
      <c r="D1" s="31"/>
      <c r="E1" s="31"/>
      <c r="F1" s="31"/>
      <c r="G1" s="31"/>
      <c r="H1" s="31"/>
      <c r="I1" s="31"/>
      <c r="J1" s="31"/>
      <c r="K1" s="31"/>
      <c r="L1" s="31"/>
      <c r="M1" s="31"/>
      <c r="N1" s="32"/>
      <c r="O1" s="31"/>
      <c r="P1" s="31"/>
      <c r="Q1" s="31"/>
      <c r="R1" s="31"/>
      <c r="S1" s="31"/>
      <c r="T1" s="31"/>
      <c r="U1" s="31"/>
      <c r="V1" s="31"/>
    </row>
    <row r="2" spans="1:22" ht="27" customHeight="1">
      <c r="A2" s="31"/>
      <c r="B2" s="21" t="s">
        <v>86</v>
      </c>
      <c r="C2" s="2"/>
      <c r="D2" s="2"/>
      <c r="E2" s="2" t="s">
        <v>12</v>
      </c>
      <c r="F2" s="2"/>
      <c r="G2" s="2"/>
      <c r="H2" s="2"/>
      <c r="I2" s="2"/>
      <c r="J2" s="2"/>
      <c r="K2" s="2"/>
      <c r="L2" s="2"/>
      <c r="M2" s="2"/>
      <c r="N2" s="22"/>
      <c r="O2" s="31"/>
      <c r="P2" s="31"/>
      <c r="Q2" s="31"/>
      <c r="R2" s="31"/>
      <c r="S2" s="31"/>
      <c r="T2" s="31"/>
      <c r="U2" s="31"/>
      <c r="V2" s="31"/>
    </row>
    <row r="3" spans="1:22" ht="20.25">
      <c r="A3" s="31"/>
      <c r="B3" s="3"/>
      <c r="C3" s="50" t="s">
        <v>36</v>
      </c>
      <c r="D3" s="1"/>
      <c r="E3" s="1" t="s">
        <v>14</v>
      </c>
      <c r="F3" s="1"/>
      <c r="G3" s="1"/>
      <c r="H3" s="1"/>
      <c r="I3" s="1"/>
      <c r="J3" s="1"/>
      <c r="K3" s="1"/>
      <c r="L3" s="1"/>
      <c r="M3" s="1"/>
      <c r="N3" s="23"/>
      <c r="O3" s="31"/>
      <c r="P3" s="31"/>
      <c r="Q3" s="31"/>
      <c r="R3" s="31"/>
      <c r="S3" s="31"/>
      <c r="T3" s="31"/>
      <c r="U3" s="31"/>
      <c r="V3" s="31"/>
    </row>
    <row r="4" spans="1:22" ht="13.5">
      <c r="A4" s="31"/>
      <c r="B4" s="3"/>
      <c r="C4" s="1"/>
      <c r="D4" s="1"/>
      <c r="E4" s="1" t="s">
        <v>28</v>
      </c>
      <c r="F4" s="1"/>
      <c r="G4" s="1"/>
      <c r="H4" s="1"/>
      <c r="I4" s="1"/>
      <c r="J4" s="1"/>
      <c r="K4" s="1"/>
      <c r="L4" s="1"/>
      <c r="M4" s="1"/>
      <c r="N4" s="23"/>
      <c r="O4" s="31"/>
      <c r="P4" s="31"/>
      <c r="Q4" s="31"/>
      <c r="R4" s="31"/>
      <c r="S4" s="31"/>
      <c r="T4" s="31"/>
      <c r="U4" s="31"/>
      <c r="V4" s="31"/>
    </row>
    <row r="5" spans="1:22" ht="19.5" customHeight="1">
      <c r="A5" s="31"/>
      <c r="B5" s="3"/>
      <c r="C5" s="1"/>
      <c r="D5" s="17" t="s">
        <v>10</v>
      </c>
      <c r="E5" s="1"/>
      <c r="F5" s="1"/>
      <c r="G5" s="1"/>
      <c r="H5" s="1"/>
      <c r="I5" s="1"/>
      <c r="J5" s="44" t="s">
        <v>18</v>
      </c>
      <c r="K5" s="45"/>
      <c r="L5" s="121"/>
      <c r="M5" s="18"/>
      <c r="N5" s="23"/>
      <c r="O5" s="31"/>
      <c r="P5" s="31"/>
      <c r="Q5" s="31"/>
      <c r="R5" s="31"/>
      <c r="S5" s="31"/>
      <c r="T5" s="31"/>
      <c r="U5" s="31"/>
      <c r="V5" s="31"/>
    </row>
    <row r="6" spans="1:22" ht="15">
      <c r="A6" s="31"/>
      <c r="B6" s="3"/>
      <c r="C6" s="1"/>
      <c r="D6" s="52" t="s">
        <v>39</v>
      </c>
      <c r="E6" s="1"/>
      <c r="F6" s="1"/>
      <c r="G6" s="1"/>
      <c r="H6" s="1"/>
      <c r="I6" s="1"/>
      <c r="J6" s="8" t="s">
        <v>17</v>
      </c>
      <c r="K6" s="15" t="s">
        <v>27</v>
      </c>
      <c r="L6" s="15" t="s">
        <v>19</v>
      </c>
      <c r="M6" s="124"/>
      <c r="N6" s="23"/>
      <c r="O6" s="31"/>
      <c r="P6" s="31"/>
      <c r="Q6" s="31"/>
      <c r="R6" s="31"/>
      <c r="S6" s="31"/>
      <c r="T6" s="31"/>
      <c r="U6" s="31"/>
      <c r="V6" s="31"/>
    </row>
    <row r="7" spans="1:22" ht="16.5">
      <c r="A7" s="31"/>
      <c r="B7" s="3"/>
      <c r="C7" s="4" t="s">
        <v>0</v>
      </c>
      <c r="D7" s="42">
        <v>262</v>
      </c>
      <c r="E7" s="1" t="s">
        <v>3</v>
      </c>
      <c r="F7" s="1"/>
      <c r="G7" s="1"/>
      <c r="H7" s="1"/>
      <c r="I7" s="1"/>
      <c r="J7" s="8">
        <v>18</v>
      </c>
      <c r="K7" s="15">
        <v>23.5</v>
      </c>
      <c r="L7" s="15">
        <v>0.0403</v>
      </c>
      <c r="M7" s="124"/>
      <c r="N7" s="23"/>
      <c r="O7" s="31"/>
      <c r="P7" s="31"/>
      <c r="Q7" s="31"/>
      <c r="R7" s="31"/>
      <c r="S7" s="31"/>
      <c r="T7" s="31"/>
      <c r="U7" s="31"/>
      <c r="V7" s="31"/>
    </row>
    <row r="8" spans="1:22" ht="16.5">
      <c r="A8" s="31"/>
      <c r="B8" s="3"/>
      <c r="C8" s="4" t="s">
        <v>1</v>
      </c>
      <c r="D8" s="42">
        <v>365</v>
      </c>
      <c r="E8" s="1" t="s">
        <v>2</v>
      </c>
      <c r="F8" s="1"/>
      <c r="G8" s="1"/>
      <c r="H8" s="1"/>
      <c r="I8" s="1"/>
      <c r="J8" s="8">
        <v>20</v>
      </c>
      <c r="K8" s="15">
        <v>29</v>
      </c>
      <c r="L8" s="122">
        <v>0.0345</v>
      </c>
      <c r="M8" s="124"/>
      <c r="N8" s="23"/>
      <c r="O8" s="31"/>
      <c r="P8" s="31"/>
      <c r="Q8" s="31"/>
      <c r="R8" s="31"/>
      <c r="S8" s="31"/>
      <c r="T8" s="31"/>
      <c r="U8" s="31"/>
      <c r="V8" s="31"/>
    </row>
    <row r="9" spans="1:22" ht="15">
      <c r="A9" s="31"/>
      <c r="B9" s="3"/>
      <c r="C9" s="1"/>
      <c r="D9" s="4" t="s">
        <v>15</v>
      </c>
      <c r="E9" s="29">
        <f>1/(6.283*SQRT(D7*D8*0.01))*100</f>
        <v>0.5146783054471354</v>
      </c>
      <c r="F9" s="1" t="s">
        <v>4</v>
      </c>
      <c r="G9" s="1"/>
      <c r="H9" s="1"/>
      <c r="I9" s="1"/>
      <c r="J9" s="8">
        <v>22</v>
      </c>
      <c r="K9" s="15">
        <v>35</v>
      </c>
      <c r="L9" s="122">
        <v>0.0286</v>
      </c>
      <c r="M9" s="124"/>
      <c r="N9" s="23"/>
      <c r="O9" s="31"/>
      <c r="P9" s="31"/>
      <c r="Q9" s="31"/>
      <c r="R9" s="31"/>
      <c r="S9" s="31"/>
      <c r="T9" s="31"/>
      <c r="U9" s="31"/>
      <c r="V9" s="31"/>
    </row>
    <row r="10" spans="1:22" ht="13.5">
      <c r="A10" s="31"/>
      <c r="B10" s="3"/>
      <c r="C10" s="1"/>
      <c r="D10" s="1"/>
      <c r="E10" s="1"/>
      <c r="F10" s="1"/>
      <c r="G10" s="1"/>
      <c r="H10" s="1"/>
      <c r="I10" s="1"/>
      <c r="J10" s="8">
        <v>24</v>
      </c>
      <c r="K10" s="15">
        <v>45</v>
      </c>
      <c r="L10" s="122">
        <v>0.0222</v>
      </c>
      <c r="M10" s="124"/>
      <c r="N10" s="23"/>
      <c r="O10" s="31"/>
      <c r="P10" s="31"/>
      <c r="Q10" s="31"/>
      <c r="R10" s="31"/>
      <c r="S10" s="31"/>
      <c r="T10" s="31"/>
      <c r="U10" s="31"/>
      <c r="V10" s="31"/>
    </row>
    <row r="11" spans="1:22" ht="15">
      <c r="A11" s="31"/>
      <c r="B11" s="3"/>
      <c r="C11" s="4" t="s">
        <v>13</v>
      </c>
      <c r="D11" s="20">
        <f>E9</f>
        <v>0.5146783054471354</v>
      </c>
      <c r="E11" s="1" t="s">
        <v>5</v>
      </c>
      <c r="F11" s="1"/>
      <c r="G11" s="30">
        <f>6.28*E9*D7</f>
        <v>846.8310966504988</v>
      </c>
      <c r="H11" s="1" t="s">
        <v>6</v>
      </c>
      <c r="I11" s="1"/>
      <c r="J11" s="8">
        <v>26</v>
      </c>
      <c r="K11" s="15">
        <v>56</v>
      </c>
      <c r="L11" s="122">
        <v>0.0179</v>
      </c>
      <c r="M11" s="124"/>
      <c r="N11" s="23"/>
      <c r="O11" s="31"/>
      <c r="P11" s="31"/>
      <c r="Q11" s="31"/>
      <c r="R11" s="31"/>
      <c r="S11" s="31"/>
      <c r="T11" s="31"/>
      <c r="U11" s="31"/>
      <c r="V11" s="31"/>
    </row>
    <row r="12" spans="1:22" ht="15">
      <c r="A12" s="31"/>
      <c r="B12" s="24" t="s">
        <v>16</v>
      </c>
      <c r="C12" s="1"/>
      <c r="D12" s="1"/>
      <c r="E12" s="1"/>
      <c r="F12" s="1"/>
      <c r="G12" s="1"/>
      <c r="H12" s="1"/>
      <c r="I12" s="1"/>
      <c r="J12" s="8">
        <v>28</v>
      </c>
      <c r="K12" s="15">
        <v>70</v>
      </c>
      <c r="L12" s="122">
        <v>0.0143</v>
      </c>
      <c r="M12" s="124"/>
      <c r="N12" s="23"/>
      <c r="O12" s="31"/>
      <c r="P12" s="31"/>
      <c r="Q12" s="31"/>
      <c r="R12" s="31"/>
      <c r="S12" s="31"/>
      <c r="T12" s="31"/>
      <c r="U12" s="31"/>
      <c r="V12" s="31"/>
    </row>
    <row r="13" spans="1:22" ht="13.5">
      <c r="A13" s="31"/>
      <c r="B13" s="3"/>
      <c r="C13" s="1"/>
      <c r="D13" s="1"/>
      <c r="E13" s="1"/>
      <c r="F13" s="1"/>
      <c r="G13" s="1"/>
      <c r="H13" s="1"/>
      <c r="I13" s="1"/>
      <c r="J13" s="9">
        <v>30</v>
      </c>
      <c r="K13" s="19">
        <v>95</v>
      </c>
      <c r="L13" s="123">
        <v>0.0105</v>
      </c>
      <c r="M13" s="125"/>
      <c r="N13" s="23"/>
      <c r="O13" s="31"/>
      <c r="P13" s="31"/>
      <c r="Q13" s="31"/>
      <c r="R13" s="31"/>
      <c r="S13" s="31"/>
      <c r="T13" s="31"/>
      <c r="U13" s="31"/>
      <c r="V13" s="31"/>
    </row>
    <row r="14" spans="1:22" ht="16.5">
      <c r="A14" s="31"/>
      <c r="B14" s="3"/>
      <c r="C14" s="34" t="s">
        <v>11</v>
      </c>
      <c r="D14" s="10"/>
      <c r="E14" s="1"/>
      <c r="F14" s="1"/>
      <c r="G14" s="1"/>
      <c r="H14" s="1"/>
      <c r="I14" s="1"/>
      <c r="J14" s="6"/>
      <c r="K14" s="1"/>
      <c r="L14" s="1"/>
      <c r="M14" s="1"/>
      <c r="N14" s="23"/>
      <c r="O14" s="31"/>
      <c r="P14" s="31"/>
      <c r="Q14" s="31"/>
      <c r="R14" s="31"/>
      <c r="S14" s="31"/>
      <c r="T14" s="31"/>
      <c r="U14" s="31"/>
      <c r="V14" s="31"/>
    </row>
    <row r="15" spans="1:22" ht="18.75">
      <c r="A15" s="31"/>
      <c r="B15" s="3"/>
      <c r="C15" s="38" t="s">
        <v>7</v>
      </c>
      <c r="D15" s="39">
        <v>3.125</v>
      </c>
      <c r="E15" s="1" t="s">
        <v>9</v>
      </c>
      <c r="F15" s="1"/>
      <c r="G15" s="1"/>
      <c r="H15" s="1"/>
      <c r="I15" s="1"/>
      <c r="J15" s="10"/>
      <c r="K15" s="6"/>
      <c r="L15" s="1"/>
      <c r="M15" s="1"/>
      <c r="N15" s="23"/>
      <c r="O15" s="31"/>
      <c r="P15" s="31"/>
      <c r="Q15" s="31"/>
      <c r="R15" s="31"/>
      <c r="S15" s="31"/>
      <c r="T15" s="31"/>
      <c r="U15" s="31"/>
      <c r="V15" s="31"/>
    </row>
    <row r="16" spans="1:22" ht="19.5" customHeight="1">
      <c r="A16" s="31"/>
      <c r="B16" s="3"/>
      <c r="C16" s="38" t="s">
        <v>8</v>
      </c>
      <c r="D16" s="39">
        <v>66</v>
      </c>
      <c r="E16" s="1"/>
      <c r="F16" s="1"/>
      <c r="G16" s="1"/>
      <c r="H16" s="1"/>
      <c r="I16" s="1"/>
      <c r="J16" s="6"/>
      <c r="K16" s="1"/>
      <c r="L16" s="1"/>
      <c r="M16" s="1"/>
      <c r="N16" s="23"/>
      <c r="O16" s="31"/>
      <c r="P16" s="31"/>
      <c r="Q16" s="31"/>
      <c r="R16" s="31"/>
      <c r="S16" s="31"/>
      <c r="T16" s="31"/>
      <c r="U16" s="31"/>
      <c r="V16" s="31"/>
    </row>
    <row r="17" spans="1:22" ht="19.5" customHeight="1">
      <c r="A17" s="31"/>
      <c r="B17" s="3"/>
      <c r="C17" s="46" t="s">
        <v>31</v>
      </c>
      <c r="D17" s="49">
        <v>1</v>
      </c>
      <c r="E17" s="1" t="s">
        <v>9</v>
      </c>
      <c r="F17" s="1"/>
      <c r="G17" s="1"/>
      <c r="H17" s="1"/>
      <c r="I17" s="1"/>
      <c r="J17" s="1"/>
      <c r="K17" s="1"/>
      <c r="L17" s="1"/>
      <c r="M17" s="1"/>
      <c r="N17" s="23"/>
      <c r="O17" s="31"/>
      <c r="P17" s="31"/>
      <c r="Q17" s="31"/>
      <c r="R17" s="31"/>
      <c r="S17" s="31"/>
      <c r="T17" s="31"/>
      <c r="U17" s="31"/>
      <c r="V17" s="31"/>
    </row>
    <row r="18" spans="1:22" ht="21.75" customHeight="1">
      <c r="A18" s="31"/>
      <c r="B18" s="3"/>
      <c r="C18" s="46" t="s">
        <v>32</v>
      </c>
      <c r="D18" s="48">
        <f>((D15/2)*D16)*(D15/2)*D16/((9*(D15/2)+(10*D17)))</f>
        <v>441.9642857142857</v>
      </c>
      <c r="E18" s="1" t="s">
        <v>33</v>
      </c>
      <c r="F18" s="1"/>
      <c r="G18" s="1"/>
      <c r="H18" s="1"/>
      <c r="I18" s="1"/>
      <c r="J18" s="6"/>
      <c r="K18" s="1"/>
      <c r="L18" s="1"/>
      <c r="M18" s="1"/>
      <c r="N18" s="23"/>
      <c r="O18" s="31"/>
      <c r="P18" s="31"/>
      <c r="Q18" s="31"/>
      <c r="R18" s="31"/>
      <c r="S18" s="31"/>
      <c r="T18" s="31"/>
      <c r="U18" s="31"/>
      <c r="V18" s="31"/>
    </row>
    <row r="19" spans="1:22" ht="15">
      <c r="A19" s="1"/>
      <c r="B19" s="3"/>
      <c r="C19" s="1"/>
      <c r="D19" s="1"/>
      <c r="E19" s="1"/>
      <c r="F19" s="1"/>
      <c r="G19" s="27"/>
      <c r="H19" s="35"/>
      <c r="I19" s="1"/>
      <c r="J19" s="1"/>
      <c r="K19" s="1"/>
      <c r="L19" s="1"/>
      <c r="M19" s="1"/>
      <c r="N19" s="23"/>
      <c r="O19" s="1"/>
      <c r="P19" s="31"/>
      <c r="Q19" s="31"/>
      <c r="R19" s="31"/>
      <c r="S19" s="31"/>
      <c r="T19" s="31"/>
      <c r="U19" s="31"/>
      <c r="V19" s="31"/>
    </row>
    <row r="20" spans="1:22" ht="16.5">
      <c r="A20" s="1"/>
      <c r="B20" s="43" t="s">
        <v>34</v>
      </c>
      <c r="C20" s="1"/>
      <c r="D20" s="1"/>
      <c r="E20" s="1"/>
      <c r="F20" s="1"/>
      <c r="G20" s="1"/>
      <c r="H20" s="1"/>
      <c r="I20" s="1"/>
      <c r="J20" s="1"/>
      <c r="K20" s="1"/>
      <c r="L20" s="1"/>
      <c r="M20" s="1"/>
      <c r="N20" s="23"/>
      <c r="O20" s="1"/>
      <c r="P20" s="31"/>
      <c r="Q20" s="31"/>
      <c r="R20" s="31"/>
      <c r="S20" s="31"/>
      <c r="T20" s="31"/>
      <c r="U20" s="31"/>
      <c r="V20" s="31"/>
    </row>
    <row r="21" spans="1:22" ht="15.75" customHeight="1">
      <c r="A21" s="1"/>
      <c r="B21" s="43" t="s">
        <v>35</v>
      </c>
      <c r="C21" s="10"/>
      <c r="D21" s="1"/>
      <c r="E21" s="1"/>
      <c r="F21" s="4"/>
      <c r="G21" s="6"/>
      <c r="H21" s="1"/>
      <c r="I21" s="1"/>
      <c r="J21" s="1"/>
      <c r="K21" s="1"/>
      <c r="L21" s="1"/>
      <c r="M21" s="1"/>
      <c r="N21" s="23"/>
      <c r="O21" s="1"/>
      <c r="P21" s="31"/>
      <c r="Q21" s="31"/>
      <c r="R21" s="31"/>
      <c r="S21" s="31"/>
      <c r="T21" s="31"/>
      <c r="U21" s="31"/>
      <c r="V21" s="31"/>
    </row>
    <row r="22" spans="1:22" ht="13.5">
      <c r="A22" s="1"/>
      <c r="B22" s="36"/>
      <c r="C22" s="15"/>
      <c r="D22" s="15"/>
      <c r="E22" s="10"/>
      <c r="F22" s="1"/>
      <c r="G22" s="6"/>
      <c r="H22" s="1"/>
      <c r="I22" s="1"/>
      <c r="J22" s="1"/>
      <c r="K22" s="1"/>
      <c r="L22" s="1"/>
      <c r="M22" s="1"/>
      <c r="N22" s="23"/>
      <c r="O22" s="1"/>
      <c r="P22" s="31"/>
      <c r="Q22" s="31"/>
      <c r="R22" s="31"/>
      <c r="S22" s="31"/>
      <c r="T22" s="31"/>
      <c r="U22" s="31"/>
      <c r="V22" s="31"/>
    </row>
    <row r="23" spans="1:22" ht="16.5">
      <c r="A23" s="1"/>
      <c r="B23" s="37" t="s">
        <v>73</v>
      </c>
      <c r="C23" s="26">
        <f>D16*L7</f>
        <v>2.6598</v>
      </c>
      <c r="D23" s="28">
        <f>((D15/2)*D16)*(D15/2)*D16/((9*(D15/2)+(10*C23)))</f>
        <v>261.550291437636</v>
      </c>
      <c r="E23" s="1"/>
      <c r="F23" s="1"/>
      <c r="G23" s="6"/>
      <c r="H23" s="47" t="s">
        <v>37</v>
      </c>
      <c r="I23" s="128">
        <f>ROUNDUP(((D15*3.14159*D16)/12),0)</f>
        <v>54</v>
      </c>
      <c r="J23" s="51" t="s">
        <v>38</v>
      </c>
      <c r="K23" s="1"/>
      <c r="L23" s="1"/>
      <c r="M23" s="1"/>
      <c r="N23" s="23"/>
      <c r="O23" s="1"/>
      <c r="P23" s="31"/>
      <c r="Q23" s="31"/>
      <c r="R23" s="31"/>
      <c r="S23" s="31"/>
      <c r="T23" s="31"/>
      <c r="U23" s="31"/>
      <c r="V23" s="31"/>
    </row>
    <row r="24" spans="1:22" ht="16.5">
      <c r="A24" s="7"/>
      <c r="B24" s="37" t="s">
        <v>20</v>
      </c>
      <c r="C24" s="26">
        <f>D16*L8</f>
        <v>2.277</v>
      </c>
      <c r="D24" s="28">
        <f>((D15/2)*D16)*(D15/2)*D16/((9*(D15/2)+(10*C24)))</f>
        <v>288.73320097739764</v>
      </c>
      <c r="E24" s="1"/>
      <c r="F24" s="1"/>
      <c r="G24" s="7"/>
      <c r="H24" s="7"/>
      <c r="I24" s="1"/>
      <c r="J24" s="1"/>
      <c r="K24" s="1"/>
      <c r="L24" s="1"/>
      <c r="M24" s="1"/>
      <c r="N24" s="23"/>
      <c r="O24" s="1"/>
      <c r="P24" s="31"/>
      <c r="Q24" s="31"/>
      <c r="R24" s="31"/>
      <c r="S24" s="31"/>
      <c r="T24" s="31"/>
      <c r="U24" s="31"/>
      <c r="V24" s="31"/>
    </row>
    <row r="25" spans="1:22" s="12" customFormat="1" ht="16.5">
      <c r="A25" s="7"/>
      <c r="B25" s="37" t="s">
        <v>21</v>
      </c>
      <c r="C25" s="26">
        <f>D16*L9</f>
        <v>1.8876</v>
      </c>
      <c r="D25" s="28">
        <f>((D15/2)*D16)*(D15/2)*D16/((9*(D15/2)+(10*C25)))</f>
        <v>322.8673323011066</v>
      </c>
      <c r="E25" s="1"/>
      <c r="F25" s="1"/>
      <c r="G25" s="7"/>
      <c r="H25" s="7"/>
      <c r="I25" s="7"/>
      <c r="J25" s="7"/>
      <c r="K25" s="7"/>
      <c r="L25" s="7"/>
      <c r="M25" s="7"/>
      <c r="N25" s="14"/>
      <c r="O25" s="7"/>
      <c r="P25" s="33"/>
      <c r="Q25" s="33"/>
      <c r="R25" s="33"/>
      <c r="S25" s="33"/>
      <c r="T25" s="33"/>
      <c r="U25" s="33"/>
      <c r="V25" s="33"/>
    </row>
    <row r="26" spans="1:22" s="12" customFormat="1" ht="16.5">
      <c r="A26" s="7"/>
      <c r="B26" s="37" t="s">
        <v>22</v>
      </c>
      <c r="C26" s="26">
        <f>D16*L10</f>
        <v>1.4652</v>
      </c>
      <c r="D26" s="28">
        <f>((D15/2)*D16)*(D15/2)*D16/((9*(D15/2)+(10*C26)))</f>
        <v>370.36220811784983</v>
      </c>
      <c r="E26" s="1"/>
      <c r="F26" s="1"/>
      <c r="G26" s="7"/>
      <c r="H26" s="7"/>
      <c r="I26" s="1" t="s">
        <v>30</v>
      </c>
      <c r="J26" s="7"/>
      <c r="K26" s="7"/>
      <c r="L26" s="7"/>
      <c r="M26" s="7"/>
      <c r="N26" s="14"/>
      <c r="O26" s="7"/>
      <c r="P26" s="33"/>
      <c r="Q26" s="33"/>
      <c r="R26" s="33"/>
      <c r="S26" s="33"/>
      <c r="T26" s="33"/>
      <c r="U26" s="33"/>
      <c r="V26" s="33"/>
    </row>
    <row r="27" spans="1:22" s="12" customFormat="1" ht="16.5">
      <c r="A27" s="7"/>
      <c r="B27" s="37" t="s">
        <v>23</v>
      </c>
      <c r="C27" s="26">
        <f>D16*L11</f>
        <v>1.1814</v>
      </c>
      <c r="D27" s="28">
        <f>((D15/2)*D16)*(D15/2)*D16/((9*(D15/2)+(10*C27)))</f>
        <v>410.98160976175296</v>
      </c>
      <c r="E27" s="7"/>
      <c r="F27" s="7"/>
      <c r="G27" s="7"/>
      <c r="H27" s="7"/>
      <c r="I27" s="1" t="s">
        <v>74</v>
      </c>
      <c r="J27" s="7"/>
      <c r="K27" s="7"/>
      <c r="L27" s="7"/>
      <c r="M27" s="7"/>
      <c r="N27" s="14"/>
      <c r="O27" s="7"/>
      <c r="P27" s="33"/>
      <c r="Q27" s="33"/>
      <c r="R27" s="33"/>
      <c r="S27" s="33"/>
      <c r="T27" s="33"/>
      <c r="U27" s="33"/>
      <c r="V27" s="33"/>
    </row>
    <row r="28" spans="1:22" s="12" customFormat="1" ht="16.5">
      <c r="A28" s="33"/>
      <c r="B28" s="37" t="s">
        <v>24</v>
      </c>
      <c r="C28" s="26">
        <f>D16*L12</f>
        <v>0.9438</v>
      </c>
      <c r="D28" s="28">
        <f>((D15/2)*D16)*(D15/2)*D16/((9*(D15/2)+(10*C28)))</f>
        <v>452.53358971085726</v>
      </c>
      <c r="E28" s="7"/>
      <c r="F28" s="7"/>
      <c r="G28" s="7"/>
      <c r="H28" s="7"/>
      <c r="I28" s="1" t="s">
        <v>29</v>
      </c>
      <c r="J28" s="7"/>
      <c r="K28" s="7"/>
      <c r="L28" s="7"/>
      <c r="M28" s="7"/>
      <c r="N28" s="14"/>
      <c r="O28" s="33"/>
      <c r="P28" s="33"/>
      <c r="Q28" s="33"/>
      <c r="R28" s="33"/>
      <c r="S28" s="33"/>
      <c r="T28" s="33"/>
      <c r="U28" s="33"/>
      <c r="V28" s="33"/>
    </row>
    <row r="29" spans="1:22" s="12" customFormat="1" ht="16.5">
      <c r="A29" s="33"/>
      <c r="B29" s="37" t="s">
        <v>25</v>
      </c>
      <c r="C29" s="26">
        <f>D16*L13</f>
        <v>0.6930000000000001</v>
      </c>
      <c r="D29" s="28">
        <f>((D15/2)*D16)*(D15/2)*D16/((9*(D15/2)+(10*C29)))</f>
        <v>506.59833869239014</v>
      </c>
      <c r="E29" s="7"/>
      <c r="F29" s="7"/>
      <c r="G29" s="7"/>
      <c r="H29" s="7"/>
      <c r="I29" s="7"/>
      <c r="J29" s="7"/>
      <c r="K29" s="7"/>
      <c r="L29" s="7"/>
      <c r="M29" s="7"/>
      <c r="N29" s="14"/>
      <c r="O29" s="33"/>
      <c r="P29" s="33"/>
      <c r="Q29" s="33"/>
      <c r="R29" s="33"/>
      <c r="S29" s="33"/>
      <c r="T29" s="33"/>
      <c r="U29" s="33"/>
      <c r="V29" s="33"/>
    </row>
    <row r="30" spans="1:22" ht="14.25" customHeight="1" thickBot="1">
      <c r="A30" s="1"/>
      <c r="B30" s="40"/>
      <c r="C30" s="41"/>
      <c r="D30" s="41"/>
      <c r="E30" s="41"/>
      <c r="F30" s="41"/>
      <c r="G30" s="41"/>
      <c r="H30" s="41"/>
      <c r="I30" s="5" t="s">
        <v>26</v>
      </c>
      <c r="J30" s="41"/>
      <c r="K30" s="5"/>
      <c r="L30" s="5"/>
      <c r="M30" s="5"/>
      <c r="N30" s="25"/>
      <c r="O30" s="1"/>
      <c r="P30" s="31"/>
      <c r="Q30" s="31"/>
      <c r="R30" s="31"/>
      <c r="S30" s="31"/>
      <c r="T30" s="31"/>
      <c r="U30" s="31"/>
      <c r="V30" s="31"/>
    </row>
    <row r="31" spans="1:22" ht="13.5">
      <c r="A31" s="1"/>
      <c r="B31" s="1"/>
      <c r="C31" s="1"/>
      <c r="D31" s="1"/>
      <c r="E31" s="1"/>
      <c r="F31" s="1"/>
      <c r="G31" s="1"/>
      <c r="H31" s="1"/>
      <c r="I31" s="1"/>
      <c r="J31" s="1"/>
      <c r="K31" s="1"/>
      <c r="L31" s="1"/>
      <c r="M31" s="1"/>
      <c r="N31" s="6"/>
      <c r="O31" s="1"/>
      <c r="P31" s="31"/>
      <c r="Q31" s="31"/>
      <c r="R31" s="31"/>
      <c r="S31" s="31"/>
      <c r="T31" s="31"/>
      <c r="U31" s="31"/>
      <c r="V31" s="31"/>
    </row>
    <row r="32" spans="1:22" ht="13.5">
      <c r="A32" s="1"/>
      <c r="B32" s="1"/>
      <c r="C32" s="1"/>
      <c r="D32" s="6"/>
      <c r="E32" s="1"/>
      <c r="F32" s="1"/>
      <c r="G32" s="1"/>
      <c r="H32" s="1"/>
      <c r="I32" s="1"/>
      <c r="J32" s="1"/>
      <c r="K32" s="1"/>
      <c r="L32" s="1"/>
      <c r="M32" s="1"/>
      <c r="N32" s="6"/>
      <c r="O32" s="1"/>
      <c r="P32" s="31"/>
      <c r="Q32" s="31"/>
      <c r="R32" s="31"/>
      <c r="S32" s="31"/>
      <c r="T32" s="31"/>
      <c r="U32" s="31"/>
      <c r="V32" s="31"/>
    </row>
    <row r="33" spans="1:22" ht="13.5">
      <c r="A33" s="1"/>
      <c r="B33" s="1"/>
      <c r="C33" s="1"/>
      <c r="D33" s="1"/>
      <c r="E33" s="1"/>
      <c r="F33" s="1"/>
      <c r="G33" s="1"/>
      <c r="H33" s="1"/>
      <c r="I33" s="15"/>
      <c r="J33" s="1"/>
      <c r="K33" s="1"/>
      <c r="L33" s="1"/>
      <c r="M33" s="1"/>
      <c r="N33" s="6"/>
      <c r="O33" s="1"/>
      <c r="P33" s="31"/>
      <c r="Q33" s="31"/>
      <c r="R33" s="31"/>
      <c r="S33" s="31"/>
      <c r="T33" s="31"/>
      <c r="U33" s="31"/>
      <c r="V33" s="31"/>
    </row>
    <row r="34" spans="1:22" ht="13.5">
      <c r="A34" s="31"/>
      <c r="B34" s="1"/>
      <c r="C34" s="1"/>
      <c r="D34" s="31"/>
      <c r="E34" s="31"/>
      <c r="F34" s="31"/>
      <c r="G34" s="31"/>
      <c r="H34" s="31"/>
      <c r="I34" s="15"/>
      <c r="J34" s="1"/>
      <c r="K34" s="1"/>
      <c r="L34" s="31"/>
      <c r="M34" s="31"/>
      <c r="N34" s="32"/>
      <c r="O34" s="31"/>
      <c r="P34" s="31"/>
      <c r="Q34" s="31"/>
      <c r="R34" s="31"/>
      <c r="S34" s="31"/>
      <c r="T34" s="31"/>
      <c r="U34" s="31"/>
      <c r="V34" s="31"/>
    </row>
    <row r="35" spans="1:22" ht="13.5">
      <c r="A35" s="31"/>
      <c r="B35" s="1"/>
      <c r="C35" s="1"/>
      <c r="D35" s="31"/>
      <c r="E35" s="31"/>
      <c r="F35" s="31"/>
      <c r="G35" s="31"/>
      <c r="H35" s="31"/>
      <c r="I35" s="15"/>
      <c r="J35" s="1"/>
      <c r="K35" s="1"/>
      <c r="L35" s="31"/>
      <c r="M35" s="31"/>
      <c r="N35" s="32"/>
      <c r="O35" s="31"/>
      <c r="P35" s="31"/>
      <c r="Q35" s="31"/>
      <c r="R35" s="31"/>
      <c r="S35" s="31"/>
      <c r="T35" s="31"/>
      <c r="U35" s="31"/>
      <c r="V35" s="31"/>
    </row>
    <row r="36" spans="1:22" ht="13.5">
      <c r="A36" s="31"/>
      <c r="B36" s="1"/>
      <c r="C36" s="1"/>
      <c r="D36" s="31"/>
      <c r="E36" s="31"/>
      <c r="F36" s="31"/>
      <c r="G36" s="31"/>
      <c r="H36" s="31"/>
      <c r="I36" s="15"/>
      <c r="J36" s="1"/>
      <c r="K36" s="1"/>
      <c r="L36" s="31"/>
      <c r="M36" s="31"/>
      <c r="N36" s="32"/>
      <c r="O36" s="31"/>
      <c r="P36" s="31"/>
      <c r="Q36" s="31"/>
      <c r="R36" s="31"/>
      <c r="S36" s="31"/>
      <c r="T36" s="31"/>
      <c r="U36" s="31"/>
      <c r="V36" s="31"/>
    </row>
    <row r="37" spans="1:22" ht="13.5">
      <c r="A37" s="31"/>
      <c r="B37" s="1"/>
      <c r="C37" s="1"/>
      <c r="D37" s="31"/>
      <c r="E37" s="31"/>
      <c r="F37" s="31"/>
      <c r="G37" s="31"/>
      <c r="H37" s="31"/>
      <c r="I37" s="15"/>
      <c r="J37" s="1"/>
      <c r="K37" s="1"/>
      <c r="L37" s="31"/>
      <c r="M37" s="31"/>
      <c r="N37" s="32"/>
      <c r="O37" s="31"/>
      <c r="P37" s="31"/>
      <c r="Q37" s="31"/>
      <c r="R37" s="31"/>
      <c r="S37" s="31"/>
      <c r="T37" s="31"/>
      <c r="U37" s="31"/>
      <c r="V37" s="31"/>
    </row>
    <row r="38" spans="1:22" ht="13.5">
      <c r="A38" s="31"/>
      <c r="B38" s="1"/>
      <c r="C38" s="1"/>
      <c r="D38" s="31"/>
      <c r="E38" s="31"/>
      <c r="F38" s="31"/>
      <c r="G38" s="31"/>
      <c r="H38" s="31"/>
      <c r="I38" s="15"/>
      <c r="J38" s="1"/>
      <c r="K38" s="1"/>
      <c r="L38" s="31"/>
      <c r="M38" s="31"/>
      <c r="N38" s="32"/>
      <c r="O38" s="31"/>
      <c r="P38" s="31"/>
      <c r="Q38" s="31"/>
      <c r="R38" s="31"/>
      <c r="S38" s="31"/>
      <c r="T38" s="31"/>
      <c r="U38" s="31"/>
      <c r="V38" s="31"/>
    </row>
    <row r="39" spans="2:11" ht="13.5">
      <c r="B39" s="10"/>
      <c r="C39" s="10"/>
      <c r="I39" s="10"/>
      <c r="J39" s="10"/>
      <c r="K39" s="10"/>
    </row>
    <row r="40" spans="2:11" ht="13.5">
      <c r="B40" s="10"/>
      <c r="C40" s="10"/>
      <c r="D40" s="10"/>
      <c r="E40" s="10"/>
      <c r="F40" s="10"/>
      <c r="G40" s="10"/>
      <c r="H40" s="10"/>
      <c r="I40" s="10"/>
      <c r="J40" s="10"/>
      <c r="K40" s="10"/>
    </row>
    <row r="41" spans="2:10" ht="13.5">
      <c r="B41" s="10"/>
      <c r="C41" s="10"/>
      <c r="D41" s="16"/>
      <c r="E41" s="10"/>
      <c r="F41" s="10"/>
      <c r="G41" s="10"/>
      <c r="H41" s="10"/>
      <c r="I41" s="10"/>
      <c r="J41" s="10"/>
    </row>
    <row r="42" ht="13.5">
      <c r="D42" s="13"/>
    </row>
    <row r="43" ht="13.5">
      <c r="D43" s="13"/>
    </row>
    <row r="44" ht="13.5">
      <c r="D44" s="13"/>
    </row>
    <row r="45" ht="13.5">
      <c r="D45" s="13"/>
    </row>
    <row r="46" ht="13.5">
      <c r="D46" s="13"/>
    </row>
    <row r="47" ht="13.5">
      <c r="D47" s="13"/>
    </row>
    <row r="48" ht="13.5">
      <c r="D48" s="13"/>
    </row>
  </sheetData>
  <printOptions/>
  <pageMargins left="0.75" right="0.75" top="1" bottom="1" header="0.5" footer="0.5"/>
  <pageSetup horizontalDpi="180" verticalDpi="180" orientation="landscape" r:id="rId2"/>
  <drawing r:id="rId1"/>
</worksheet>
</file>

<file path=xl/worksheets/sheet2.xml><?xml version="1.0" encoding="utf-8"?>
<worksheet xmlns="http://schemas.openxmlformats.org/spreadsheetml/2006/main" xmlns:r="http://schemas.openxmlformats.org/officeDocument/2006/relationships">
  <dimension ref="B2:N51"/>
  <sheetViews>
    <sheetView zoomScale="85" zoomScaleNormal="85" workbookViewId="0" topLeftCell="A1">
      <selection activeCell="P8" sqref="P8"/>
    </sheetView>
  </sheetViews>
  <sheetFormatPr defaultColWidth="9.140625" defaultRowHeight="12.75"/>
  <cols>
    <col min="1" max="1" width="9.140625" style="54" customWidth="1"/>
    <col min="2" max="2" width="4.7109375" style="54" customWidth="1"/>
    <col min="3" max="3" width="10.7109375" style="54" customWidth="1"/>
    <col min="4" max="5" width="9.140625" style="70" customWidth="1"/>
    <col min="6" max="6" width="9.8515625" style="54" customWidth="1"/>
    <col min="7" max="7" width="11.7109375" style="54" customWidth="1"/>
    <col min="8" max="8" width="9.140625" style="54" customWidth="1"/>
    <col min="9" max="9" width="10.421875" style="54" customWidth="1"/>
    <col min="10" max="16384" width="9.140625" style="54" customWidth="1"/>
  </cols>
  <sheetData>
    <row r="1" ht="13.5" thickBot="1"/>
    <row r="2" spans="2:14" ht="26.25">
      <c r="B2" s="85"/>
      <c r="C2" s="86" t="s">
        <v>41</v>
      </c>
      <c r="D2" s="87"/>
      <c r="E2" s="87"/>
      <c r="F2" s="88"/>
      <c r="G2" s="88"/>
      <c r="H2" s="88"/>
      <c r="I2" s="88"/>
      <c r="J2" s="88"/>
      <c r="K2" s="110" t="s">
        <v>61</v>
      </c>
      <c r="L2" s="88"/>
      <c r="M2" s="88"/>
      <c r="N2" s="89"/>
    </row>
    <row r="3" spans="2:14" ht="12.75">
      <c r="B3" s="90"/>
      <c r="C3" s="53"/>
      <c r="D3" s="55"/>
      <c r="E3" s="55"/>
      <c r="F3" s="53"/>
      <c r="G3" s="53"/>
      <c r="H3" s="53"/>
      <c r="K3" s="56" t="s">
        <v>42</v>
      </c>
      <c r="L3" s="57" t="s">
        <v>43</v>
      </c>
      <c r="M3" s="53"/>
      <c r="N3" s="91"/>
    </row>
    <row r="4" spans="2:14" ht="15.75">
      <c r="B4" s="90"/>
      <c r="C4" s="53"/>
      <c r="D4" s="55"/>
      <c r="E4" s="58" t="s">
        <v>44</v>
      </c>
      <c r="F4" s="53"/>
      <c r="G4" s="53"/>
      <c r="H4" s="53"/>
      <c r="K4" s="59">
        <v>10</v>
      </c>
      <c r="L4" s="60">
        <v>0.107</v>
      </c>
      <c r="M4" s="53"/>
      <c r="N4" s="91"/>
    </row>
    <row r="5" spans="2:14" ht="12.75">
      <c r="B5" s="90"/>
      <c r="C5" s="61"/>
      <c r="D5" s="62"/>
      <c r="E5" s="62" t="s">
        <v>45</v>
      </c>
      <c r="F5" s="62" t="s">
        <v>46</v>
      </c>
      <c r="G5" s="63">
        <v>2</v>
      </c>
      <c r="H5" s="53"/>
      <c r="K5" s="59">
        <v>12</v>
      </c>
      <c r="L5" s="60">
        <v>0.086</v>
      </c>
      <c r="M5" s="53"/>
      <c r="N5" s="91"/>
    </row>
    <row r="6" spans="2:14" ht="12.75">
      <c r="B6" s="90"/>
      <c r="C6" s="64"/>
      <c r="D6" s="65"/>
      <c r="E6" s="65" t="s">
        <v>47</v>
      </c>
      <c r="F6" s="65" t="s">
        <v>48</v>
      </c>
      <c r="G6" s="66">
        <v>34</v>
      </c>
      <c r="H6" s="53"/>
      <c r="K6" s="59">
        <v>14</v>
      </c>
      <c r="L6" s="60">
        <v>0.069</v>
      </c>
      <c r="M6" s="53"/>
      <c r="N6" s="91"/>
    </row>
    <row r="7" spans="2:14" ht="12.75">
      <c r="B7" s="90"/>
      <c r="C7" s="67"/>
      <c r="D7" s="68"/>
      <c r="E7" s="68" t="s">
        <v>49</v>
      </c>
      <c r="F7" s="68" t="s">
        <v>43</v>
      </c>
      <c r="G7" s="69">
        <v>0.018</v>
      </c>
      <c r="H7" s="53"/>
      <c r="K7" s="59">
        <v>16</v>
      </c>
      <c r="L7" s="60">
        <v>0.056</v>
      </c>
      <c r="M7" s="53"/>
      <c r="N7" s="91"/>
    </row>
    <row r="8" spans="2:14" ht="12.75">
      <c r="B8" s="90"/>
      <c r="C8" s="53"/>
      <c r="D8" s="55"/>
      <c r="E8" s="55"/>
      <c r="F8" s="55"/>
      <c r="G8" s="53"/>
      <c r="H8" s="53"/>
      <c r="K8" s="59">
        <v>18</v>
      </c>
      <c r="L8" s="60">
        <v>0.0403</v>
      </c>
      <c r="M8" s="53"/>
      <c r="N8" s="91"/>
    </row>
    <row r="9" spans="2:14" ht="12.75">
      <c r="B9" s="90"/>
      <c r="C9" s="53"/>
      <c r="D9" s="55"/>
      <c r="E9" s="55"/>
      <c r="F9" s="53"/>
      <c r="G9" s="53"/>
      <c r="H9" s="53"/>
      <c r="K9" s="59">
        <v>20</v>
      </c>
      <c r="L9" s="60">
        <v>0.0345</v>
      </c>
      <c r="M9" s="53"/>
      <c r="N9" s="91"/>
    </row>
    <row r="10" spans="2:14" ht="12.75">
      <c r="B10" s="90"/>
      <c r="C10" s="53"/>
      <c r="D10" s="55"/>
      <c r="E10" s="55"/>
      <c r="F10" s="53"/>
      <c r="G10" s="53"/>
      <c r="H10" s="53"/>
      <c r="K10" s="59">
        <v>22</v>
      </c>
      <c r="L10" s="60">
        <v>0.0286</v>
      </c>
      <c r="M10" s="53"/>
      <c r="N10" s="91"/>
    </row>
    <row r="11" spans="2:14" ht="13.5" customHeight="1" thickBot="1">
      <c r="B11" s="90"/>
      <c r="C11" s="53"/>
      <c r="D11" s="55"/>
      <c r="E11" s="55"/>
      <c r="F11" s="71" t="s">
        <v>50</v>
      </c>
      <c r="G11" s="53"/>
      <c r="H11" s="53"/>
      <c r="K11" s="59">
        <v>24</v>
      </c>
      <c r="L11" s="60">
        <v>0.0222</v>
      </c>
      <c r="M11" s="53"/>
      <c r="N11" s="91"/>
    </row>
    <row r="12" spans="2:14" ht="12.75">
      <c r="B12" s="90"/>
      <c r="C12" s="53"/>
      <c r="D12" s="98"/>
      <c r="E12" s="99" t="s">
        <v>51</v>
      </c>
      <c r="F12" s="99" t="s">
        <v>52</v>
      </c>
      <c r="G12" s="100">
        <f>((F20*G6)*(F20*G6))/((8*F20)+(11*F19))</f>
        <v>114.76805681024449</v>
      </c>
      <c r="H12" s="107" t="s">
        <v>60</v>
      </c>
      <c r="K12" s="59">
        <v>26</v>
      </c>
      <c r="L12" s="60">
        <v>0.0179</v>
      </c>
      <c r="M12" s="53"/>
      <c r="N12" s="91"/>
    </row>
    <row r="13" spans="2:14" ht="12.75">
      <c r="B13" s="90"/>
      <c r="C13" s="53"/>
      <c r="D13" s="101"/>
      <c r="E13" s="72"/>
      <c r="F13" s="72" t="s">
        <v>53</v>
      </c>
      <c r="G13" s="74">
        <f>(F19+(G5/2))*2</f>
        <v>3.224</v>
      </c>
      <c r="H13" s="108" t="s">
        <v>9</v>
      </c>
      <c r="K13" s="59">
        <v>28</v>
      </c>
      <c r="L13" s="60">
        <v>0.0143</v>
      </c>
      <c r="M13" s="53"/>
      <c r="N13" s="91"/>
    </row>
    <row r="14" spans="2:14" ht="12.75">
      <c r="B14" s="90"/>
      <c r="C14" s="53"/>
      <c r="D14" s="101"/>
      <c r="E14" s="55"/>
      <c r="F14" s="72" t="s">
        <v>54</v>
      </c>
      <c r="G14" s="126">
        <f>(G13)+0.5</f>
        <v>3.724</v>
      </c>
      <c r="H14" s="127" t="s">
        <v>9</v>
      </c>
      <c r="K14" s="109">
        <v>30</v>
      </c>
      <c r="L14" s="75">
        <v>0.0105</v>
      </c>
      <c r="M14" s="53"/>
      <c r="N14" s="91"/>
    </row>
    <row r="15" spans="2:14" ht="13.5" thickBot="1">
      <c r="B15" s="90"/>
      <c r="C15" s="53"/>
      <c r="D15" s="102"/>
      <c r="E15" s="96"/>
      <c r="F15" s="103" t="s">
        <v>55</v>
      </c>
      <c r="G15" s="104">
        <f>((F20*3.14159*2)*G6)/12</f>
        <v>23.249860393333332</v>
      </c>
      <c r="H15" s="105" t="s">
        <v>40</v>
      </c>
      <c r="I15" s="53"/>
      <c r="J15" s="53"/>
      <c r="K15" s="53"/>
      <c r="L15" s="53"/>
      <c r="M15" s="53"/>
      <c r="N15" s="91"/>
    </row>
    <row r="16" spans="2:14" ht="12.75">
      <c r="B16" s="90"/>
      <c r="C16" s="53"/>
      <c r="D16" s="55"/>
      <c r="E16" s="72"/>
      <c r="F16" s="73"/>
      <c r="G16" s="53"/>
      <c r="H16" s="53"/>
      <c r="I16" s="53"/>
      <c r="J16" s="53"/>
      <c r="K16" s="53"/>
      <c r="L16" s="53"/>
      <c r="M16" s="53"/>
      <c r="N16" s="91"/>
    </row>
    <row r="17" spans="2:14" ht="12.75">
      <c r="B17" s="90"/>
      <c r="C17" s="53"/>
      <c r="D17" s="55"/>
      <c r="E17" s="72"/>
      <c r="F17" s="73"/>
      <c r="G17" s="53"/>
      <c r="H17" s="53"/>
      <c r="I17" s="53"/>
      <c r="J17" s="53"/>
      <c r="K17" s="53"/>
      <c r="L17" s="53"/>
      <c r="M17" s="53"/>
      <c r="N17" s="91"/>
    </row>
    <row r="18" spans="2:14" ht="12.75">
      <c r="B18" s="90"/>
      <c r="C18" s="53"/>
      <c r="D18" s="55"/>
      <c r="E18" s="72"/>
      <c r="F18" s="73"/>
      <c r="G18" s="53"/>
      <c r="H18" s="53"/>
      <c r="I18" s="53"/>
      <c r="J18" s="53"/>
      <c r="K18" s="53"/>
      <c r="L18" s="53"/>
      <c r="M18" s="53"/>
      <c r="N18" s="91"/>
    </row>
    <row r="19" spans="2:14" ht="12.75">
      <c r="B19" s="90"/>
      <c r="C19" s="76"/>
      <c r="D19" s="77" t="s">
        <v>56</v>
      </c>
      <c r="E19" s="77" t="s">
        <v>57</v>
      </c>
      <c r="F19" s="78">
        <f>G7*G6</f>
        <v>0.612</v>
      </c>
      <c r="G19" s="79"/>
      <c r="H19" s="72"/>
      <c r="I19" s="53"/>
      <c r="J19" s="53"/>
      <c r="K19" s="53"/>
      <c r="L19" s="53"/>
      <c r="M19" s="53"/>
      <c r="N19" s="91"/>
    </row>
    <row r="20" spans="2:14" ht="12.75">
      <c r="B20" s="90"/>
      <c r="C20" s="80"/>
      <c r="D20" s="81" t="s">
        <v>58</v>
      </c>
      <c r="E20" s="81" t="s">
        <v>59</v>
      </c>
      <c r="F20" s="82">
        <f>(G5/2)+(F19/2)</f>
        <v>1.306</v>
      </c>
      <c r="G20" s="55"/>
      <c r="H20" s="83"/>
      <c r="I20" s="53"/>
      <c r="J20" s="53"/>
      <c r="K20" s="53"/>
      <c r="L20" s="53"/>
      <c r="M20" s="53"/>
      <c r="N20" s="91"/>
    </row>
    <row r="21" spans="2:14" ht="12.75">
      <c r="B21" s="90"/>
      <c r="C21" s="53"/>
      <c r="D21" s="55"/>
      <c r="E21" s="84"/>
      <c r="F21" s="53"/>
      <c r="G21" s="55"/>
      <c r="H21" s="84"/>
      <c r="I21" s="53"/>
      <c r="J21" s="53"/>
      <c r="K21" s="53"/>
      <c r="L21" s="53"/>
      <c r="M21" s="53"/>
      <c r="N21" s="91"/>
    </row>
    <row r="22" spans="2:14" ht="12.75">
      <c r="B22" s="90"/>
      <c r="C22" s="53"/>
      <c r="D22" s="55"/>
      <c r="E22" s="84"/>
      <c r="F22" s="53"/>
      <c r="G22" s="55"/>
      <c r="H22" s="84"/>
      <c r="I22" s="53"/>
      <c r="J22" s="53"/>
      <c r="K22" s="53"/>
      <c r="L22" s="53"/>
      <c r="M22" s="53"/>
      <c r="N22" s="91"/>
    </row>
    <row r="23" spans="2:14" ht="16.5">
      <c r="B23" s="90"/>
      <c r="C23" s="1"/>
      <c r="D23" s="1"/>
      <c r="E23" s="17" t="s">
        <v>10</v>
      </c>
      <c r="F23" s="1"/>
      <c r="G23" s="1"/>
      <c r="H23" s="1"/>
      <c r="I23" s="1"/>
      <c r="J23" s="53"/>
      <c r="K23" s="53"/>
      <c r="L23" s="53"/>
      <c r="M23" s="53"/>
      <c r="N23" s="91"/>
    </row>
    <row r="24" spans="2:14" ht="15">
      <c r="B24" s="90"/>
      <c r="C24" s="1"/>
      <c r="D24" s="1"/>
      <c r="E24" s="52" t="s">
        <v>39</v>
      </c>
      <c r="F24" s="1"/>
      <c r="G24" s="1"/>
      <c r="H24" s="1"/>
      <c r="I24" s="1"/>
      <c r="J24" s="53"/>
      <c r="K24" s="53"/>
      <c r="L24" s="53"/>
      <c r="M24" s="53"/>
      <c r="N24" s="91"/>
    </row>
    <row r="25" spans="2:14" ht="16.5">
      <c r="B25" s="90"/>
      <c r="C25" s="1"/>
      <c r="D25" s="4" t="s">
        <v>0</v>
      </c>
      <c r="E25" s="42">
        <v>114.8</v>
      </c>
      <c r="F25" s="1" t="s">
        <v>3</v>
      </c>
      <c r="G25" s="1"/>
      <c r="H25" s="1"/>
      <c r="I25" s="1"/>
      <c r="J25" s="53"/>
      <c r="K25" s="53"/>
      <c r="L25" s="53"/>
      <c r="M25" s="53"/>
      <c r="N25" s="91"/>
    </row>
    <row r="26" spans="2:14" ht="16.5">
      <c r="B26" s="90"/>
      <c r="C26" s="1"/>
      <c r="D26" s="4" t="s">
        <v>1</v>
      </c>
      <c r="E26" s="42">
        <v>750</v>
      </c>
      <c r="F26" s="1" t="s">
        <v>2</v>
      </c>
      <c r="G26" s="1"/>
      <c r="H26" s="1"/>
      <c r="I26" s="1"/>
      <c r="J26" s="53"/>
      <c r="K26" s="53"/>
      <c r="L26" s="53"/>
      <c r="M26" s="53"/>
      <c r="N26" s="91"/>
    </row>
    <row r="27" spans="2:14" ht="15">
      <c r="B27" s="90"/>
      <c r="C27" s="1"/>
      <c r="D27" s="1"/>
      <c r="E27" s="4" t="s">
        <v>15</v>
      </c>
      <c r="F27" s="29">
        <f>1/(6.283*SQRT(E25*E26*0.01))*100</f>
        <v>0.542414592225845</v>
      </c>
      <c r="G27" s="1" t="s">
        <v>4</v>
      </c>
      <c r="H27" s="1"/>
      <c r="I27" s="1"/>
      <c r="J27" s="53"/>
      <c r="K27" s="53"/>
      <c r="L27" s="53"/>
      <c r="M27" s="53"/>
      <c r="N27" s="91"/>
    </row>
    <row r="28" spans="2:14" ht="13.5">
      <c r="B28" s="90"/>
      <c r="C28" s="1"/>
      <c r="D28" s="1"/>
      <c r="E28" s="1"/>
      <c r="F28" s="1"/>
      <c r="G28" s="1"/>
      <c r="H28" s="1"/>
      <c r="I28" s="1"/>
      <c r="J28" s="53"/>
      <c r="K28" s="53"/>
      <c r="L28" s="53"/>
      <c r="M28" s="53"/>
      <c r="N28" s="91"/>
    </row>
    <row r="29" spans="2:14" ht="15">
      <c r="B29" s="90"/>
      <c r="C29" s="1"/>
      <c r="D29" s="53"/>
      <c r="E29" s="4" t="s">
        <v>13</v>
      </c>
      <c r="F29" s="20">
        <f>F27</f>
        <v>0.542414592225845</v>
      </c>
      <c r="G29" s="1" t="s">
        <v>5</v>
      </c>
      <c r="H29" s="30">
        <f>6.28*F27*E25</f>
        <v>391.0505457776696</v>
      </c>
      <c r="I29" s="1" t="s">
        <v>6</v>
      </c>
      <c r="J29" s="53"/>
      <c r="K29" s="53"/>
      <c r="L29" s="53"/>
      <c r="M29" s="53"/>
      <c r="N29" s="91"/>
    </row>
    <row r="30" spans="2:14" ht="15">
      <c r="B30" s="90"/>
      <c r="C30" s="106" t="s">
        <v>16</v>
      </c>
      <c r="D30" s="1"/>
      <c r="E30" s="1"/>
      <c r="F30" s="1"/>
      <c r="G30" s="1"/>
      <c r="H30" s="1"/>
      <c r="I30" s="1"/>
      <c r="J30" s="53"/>
      <c r="K30" s="53"/>
      <c r="L30" s="53"/>
      <c r="M30" s="53"/>
      <c r="N30" s="91"/>
    </row>
    <row r="31" spans="2:14" ht="13.5">
      <c r="B31" s="90"/>
      <c r="C31" s="1"/>
      <c r="D31" s="1"/>
      <c r="E31" s="1"/>
      <c r="F31" s="1"/>
      <c r="G31" s="1"/>
      <c r="H31" s="1"/>
      <c r="I31" s="1"/>
      <c r="J31" s="53"/>
      <c r="K31" s="53"/>
      <c r="L31" s="53"/>
      <c r="M31" s="92">
        <f>G5</f>
        <v>2</v>
      </c>
      <c r="N31" s="91"/>
    </row>
    <row r="32" spans="2:14" ht="12.75">
      <c r="B32" s="90"/>
      <c r="C32" s="53"/>
      <c r="D32" s="55"/>
      <c r="E32" s="84"/>
      <c r="F32" s="53"/>
      <c r="G32" s="53"/>
      <c r="H32" s="53"/>
      <c r="I32" s="53"/>
      <c r="J32" s="53"/>
      <c r="K32" s="53"/>
      <c r="L32" s="53"/>
      <c r="M32" s="53"/>
      <c r="N32" s="91"/>
    </row>
    <row r="33" spans="2:14" ht="12.75">
      <c r="B33" s="90"/>
      <c r="C33" s="53"/>
      <c r="D33" s="55"/>
      <c r="E33" s="55"/>
      <c r="F33" s="53"/>
      <c r="G33" s="53"/>
      <c r="H33" s="53"/>
      <c r="I33" s="53"/>
      <c r="J33" s="53"/>
      <c r="K33" s="93">
        <f>G14</f>
        <v>3.724</v>
      </c>
      <c r="L33" s="53"/>
      <c r="M33" s="53"/>
      <c r="N33" s="91"/>
    </row>
    <row r="34" spans="2:14" ht="12.75">
      <c r="B34" s="90"/>
      <c r="C34" s="53"/>
      <c r="D34" s="55"/>
      <c r="E34" s="55"/>
      <c r="F34" s="53"/>
      <c r="G34" s="53"/>
      <c r="H34" s="53"/>
      <c r="I34" s="53"/>
      <c r="J34" s="53"/>
      <c r="K34" s="53"/>
      <c r="L34" s="53"/>
      <c r="M34" s="53"/>
      <c r="N34" s="91"/>
    </row>
    <row r="35" spans="2:14" ht="13.5" thickBot="1">
      <c r="B35" s="94"/>
      <c r="C35" s="95"/>
      <c r="D35" s="96"/>
      <c r="E35" s="96"/>
      <c r="F35" s="95"/>
      <c r="G35" s="95"/>
      <c r="H35" s="95"/>
      <c r="I35" s="95"/>
      <c r="J35" s="95"/>
      <c r="K35" s="95"/>
      <c r="L35" s="95"/>
      <c r="M35" s="95"/>
      <c r="N35" s="97"/>
    </row>
    <row r="36" spans="2:10" ht="12.75">
      <c r="B36" s="53"/>
      <c r="C36" s="53"/>
      <c r="D36" s="55"/>
      <c r="E36" s="55"/>
      <c r="F36" s="53"/>
      <c r="G36" s="53"/>
      <c r="H36" s="53"/>
      <c r="I36" s="53"/>
      <c r="J36" s="53"/>
    </row>
    <row r="37" spans="2:10" ht="12.75">
      <c r="B37" s="53"/>
      <c r="C37" s="53"/>
      <c r="D37" s="55"/>
      <c r="E37" s="55"/>
      <c r="F37" s="53"/>
      <c r="G37" s="53"/>
      <c r="H37" s="53"/>
      <c r="I37" s="53"/>
      <c r="J37" s="53"/>
    </row>
    <row r="38" spans="2:10" ht="12.75">
      <c r="B38" s="53"/>
      <c r="C38" s="53"/>
      <c r="D38" s="55"/>
      <c r="E38" s="55"/>
      <c r="F38" s="53"/>
      <c r="G38" s="53"/>
      <c r="H38" s="53"/>
      <c r="I38" s="53"/>
      <c r="J38" s="53"/>
    </row>
    <row r="39" spans="2:10" ht="12.75">
      <c r="B39" s="53"/>
      <c r="C39" s="53"/>
      <c r="D39" s="55"/>
      <c r="E39" s="55"/>
      <c r="F39" s="53"/>
      <c r="G39" s="53"/>
      <c r="H39" s="53"/>
      <c r="I39" s="53"/>
      <c r="J39" s="53"/>
    </row>
    <row r="40" spans="2:10" ht="12.75">
      <c r="B40" s="53"/>
      <c r="C40" s="53"/>
      <c r="D40" s="55"/>
      <c r="E40" s="55"/>
      <c r="F40" s="53"/>
      <c r="G40" s="53"/>
      <c r="H40" s="53"/>
      <c r="I40" s="53"/>
      <c r="J40" s="53"/>
    </row>
    <row r="41" spans="2:10" ht="12.75">
      <c r="B41" s="53"/>
      <c r="C41" s="53"/>
      <c r="D41" s="55"/>
      <c r="E41" s="55"/>
      <c r="F41" s="53"/>
      <c r="G41" s="53"/>
      <c r="H41" s="53"/>
      <c r="I41" s="53"/>
      <c r="J41" s="53"/>
    </row>
    <row r="42" spans="2:10" ht="12.75">
      <c r="B42" s="53"/>
      <c r="C42" s="53"/>
      <c r="D42" s="55"/>
      <c r="E42" s="55"/>
      <c r="F42" s="53"/>
      <c r="G42" s="53"/>
      <c r="H42" s="53"/>
      <c r="I42" s="53"/>
      <c r="J42" s="53"/>
    </row>
    <row r="43" spans="2:10" ht="12.75">
      <c r="B43" s="53"/>
      <c r="C43" s="53"/>
      <c r="D43" s="55"/>
      <c r="E43" s="55"/>
      <c r="F43" s="53"/>
      <c r="G43" s="53"/>
      <c r="H43" s="53"/>
      <c r="I43" s="53"/>
      <c r="J43" s="53"/>
    </row>
    <row r="44" spans="2:10" ht="12.75">
      <c r="B44" s="53"/>
      <c r="C44" s="53"/>
      <c r="D44" s="55"/>
      <c r="E44" s="55"/>
      <c r="F44" s="53"/>
      <c r="G44" s="53"/>
      <c r="H44" s="53"/>
      <c r="I44" s="53"/>
      <c r="J44" s="53"/>
    </row>
    <row r="45" spans="2:10" ht="12.75">
      <c r="B45" s="53"/>
      <c r="C45" s="53"/>
      <c r="D45" s="55"/>
      <c r="E45" s="55"/>
      <c r="F45" s="53"/>
      <c r="G45" s="53"/>
      <c r="H45" s="53"/>
      <c r="I45" s="53"/>
      <c r="J45" s="53"/>
    </row>
    <row r="46" spans="2:10" ht="12.75">
      <c r="B46" s="53"/>
      <c r="C46" s="53"/>
      <c r="D46" s="55"/>
      <c r="E46" s="55"/>
      <c r="F46" s="53"/>
      <c r="G46" s="53"/>
      <c r="H46" s="53"/>
      <c r="I46" s="53"/>
      <c r="J46" s="53"/>
    </row>
    <row r="47" spans="2:10" ht="12.75">
      <c r="B47" s="53"/>
      <c r="C47" s="53"/>
      <c r="D47" s="55"/>
      <c r="E47" s="55"/>
      <c r="F47" s="53"/>
      <c r="G47" s="53"/>
      <c r="H47" s="53"/>
      <c r="I47" s="53"/>
      <c r="J47" s="53"/>
    </row>
    <row r="48" spans="2:10" ht="12.75">
      <c r="B48" s="53"/>
      <c r="C48" s="53"/>
      <c r="D48" s="55"/>
      <c r="E48" s="55"/>
      <c r="F48" s="53"/>
      <c r="G48" s="53"/>
      <c r="H48" s="53"/>
      <c r="I48" s="53"/>
      <c r="J48" s="53"/>
    </row>
    <row r="49" spans="2:10" ht="12.75">
      <c r="B49" s="53"/>
      <c r="C49" s="53"/>
      <c r="D49" s="55"/>
      <c r="E49" s="55"/>
      <c r="F49" s="53"/>
      <c r="G49" s="53"/>
      <c r="H49" s="53"/>
      <c r="I49" s="53"/>
      <c r="J49" s="53"/>
    </row>
    <row r="50" spans="2:10" ht="12.75">
      <c r="B50" s="53"/>
      <c r="C50" s="53"/>
      <c r="D50" s="55"/>
      <c r="E50" s="55"/>
      <c r="F50" s="53"/>
      <c r="G50" s="53"/>
      <c r="H50" s="53"/>
      <c r="I50" s="53"/>
      <c r="J50" s="53"/>
    </row>
    <row r="51" spans="2:10" ht="12.75">
      <c r="B51" s="53"/>
      <c r="C51" s="53"/>
      <c r="D51" s="55"/>
      <c r="E51" s="55"/>
      <c r="F51" s="53"/>
      <c r="G51" s="53"/>
      <c r="H51" s="53"/>
      <c r="I51" s="53"/>
      <c r="J51" s="53"/>
    </row>
  </sheetData>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B5:M38"/>
  <sheetViews>
    <sheetView showZeros="0" workbookViewId="0" topLeftCell="A1">
      <selection activeCell="G8" sqref="G8"/>
    </sheetView>
  </sheetViews>
  <sheetFormatPr defaultColWidth="9.140625" defaultRowHeight="12.75"/>
  <cols>
    <col min="1" max="1" width="5.57421875" style="0" customWidth="1"/>
    <col min="2" max="2" width="9.140625" style="111" customWidth="1"/>
    <col min="3" max="3" width="7.28125" style="111" customWidth="1"/>
    <col min="4" max="4" width="10.140625" style="0" customWidth="1"/>
    <col min="5" max="5" width="5.00390625" style="0" customWidth="1"/>
    <col min="8" max="8" width="10.8515625" style="0" customWidth="1"/>
    <col min="9" max="9" width="9.140625" style="111" customWidth="1"/>
    <col min="10" max="10" width="16.57421875" style="111" customWidth="1"/>
    <col min="11" max="11" width="12.28125" style="111" customWidth="1"/>
    <col min="12" max="12" width="8.140625" style="111" customWidth="1"/>
    <col min="13" max="20" width="9.140625" style="111" customWidth="1"/>
  </cols>
  <sheetData>
    <row r="4" ht="13.5" thickBot="1"/>
    <row r="5" spans="2:12" ht="15.75" customHeight="1" thickBot="1">
      <c r="B5" s="151" t="s">
        <v>72</v>
      </c>
      <c r="C5" s="152"/>
      <c r="D5" s="153"/>
      <c r="E5" s="154" t="s">
        <v>70</v>
      </c>
      <c r="F5" s="152"/>
      <c r="G5" s="152"/>
      <c r="H5" s="153"/>
      <c r="J5" s="166" t="s">
        <v>91</v>
      </c>
      <c r="K5" s="167"/>
      <c r="L5" s="168"/>
    </row>
    <row r="6" spans="2:12" ht="12.75">
      <c r="B6" s="112"/>
      <c r="C6" s="113"/>
      <c r="D6" s="114"/>
      <c r="E6" s="116"/>
      <c r="F6" s="120"/>
      <c r="G6" s="120"/>
      <c r="H6" s="114"/>
      <c r="J6" s="137" t="s">
        <v>85</v>
      </c>
      <c r="K6" s="138"/>
      <c r="L6" s="139"/>
    </row>
    <row r="7" spans="2:13" ht="12.75">
      <c r="B7" s="115" t="s">
        <v>62</v>
      </c>
      <c r="C7" s="131">
        <v>1500</v>
      </c>
      <c r="D7" s="114" t="s">
        <v>64</v>
      </c>
      <c r="E7" s="155" t="s">
        <v>67</v>
      </c>
      <c r="F7" s="156"/>
      <c r="G7" s="131">
        <v>34</v>
      </c>
      <c r="H7" s="114" t="s">
        <v>9</v>
      </c>
      <c r="J7" s="115" t="s">
        <v>92</v>
      </c>
      <c r="K7" s="145" t="s">
        <v>98</v>
      </c>
      <c r="L7" s="143" t="s">
        <v>87</v>
      </c>
      <c r="M7" s="146">
        <f>K7+0.00001</f>
        <v>50.00001</v>
      </c>
    </row>
    <row r="8" spans="2:12" ht="15.75">
      <c r="B8" s="115" t="s">
        <v>63</v>
      </c>
      <c r="C8" s="131">
        <v>400</v>
      </c>
      <c r="D8" s="114" t="s">
        <v>64</v>
      </c>
      <c r="E8" s="157" t="s">
        <v>71</v>
      </c>
      <c r="F8" s="156"/>
      <c r="G8" s="133">
        <f>G7*1.414</f>
        <v>48.076</v>
      </c>
      <c r="H8" s="114"/>
      <c r="J8" s="115" t="s">
        <v>93</v>
      </c>
      <c r="K8" s="145"/>
      <c r="L8" s="143" t="s">
        <v>88</v>
      </c>
    </row>
    <row r="9" spans="2:12" ht="15.75">
      <c r="B9" s="116"/>
      <c r="C9" s="113"/>
      <c r="D9" s="114"/>
      <c r="E9" s="155" t="s">
        <v>69</v>
      </c>
      <c r="F9" s="156"/>
      <c r="G9" s="133">
        <f>2*SQRT(G11/3.1415926)</f>
        <v>38.36489200846468</v>
      </c>
      <c r="H9" s="114" t="s">
        <v>9</v>
      </c>
      <c r="J9" s="115" t="s">
        <v>94</v>
      </c>
      <c r="K9" s="145" t="s">
        <v>99</v>
      </c>
      <c r="L9" s="143" t="s">
        <v>89</v>
      </c>
    </row>
    <row r="10" spans="2:12" ht="15.75">
      <c r="B10" s="115" t="s">
        <v>65</v>
      </c>
      <c r="C10" s="132">
        <f>(C7*C8)/(C7+C8)</f>
        <v>315.7894736842105</v>
      </c>
      <c r="D10" s="114" t="s">
        <v>64</v>
      </c>
      <c r="E10" s="116"/>
      <c r="F10" s="113"/>
      <c r="G10" s="134"/>
      <c r="H10" s="114"/>
      <c r="J10" s="115"/>
      <c r="K10" s="140"/>
      <c r="L10" s="143"/>
    </row>
    <row r="11" spans="2:12" ht="16.5" thickBot="1">
      <c r="B11" s="117"/>
      <c r="C11" s="118"/>
      <c r="D11" s="119"/>
      <c r="E11" s="163" t="s">
        <v>66</v>
      </c>
      <c r="F11" s="164"/>
      <c r="G11" s="135">
        <f>G7*G7</f>
        <v>1156</v>
      </c>
      <c r="H11" s="119" t="s">
        <v>68</v>
      </c>
      <c r="J11" s="112" t="s">
        <v>90</v>
      </c>
      <c r="K11" s="141">
        <f>K9/M7</f>
        <v>0.0016599996680000664</v>
      </c>
      <c r="L11" s="143" t="s">
        <v>87</v>
      </c>
    </row>
    <row r="12" spans="10:12" ht="16.5" thickBot="1">
      <c r="J12" s="112"/>
      <c r="K12" s="141">
        <f>K9*K7</f>
        <v>4.15</v>
      </c>
      <c r="L12" s="143" t="s">
        <v>88</v>
      </c>
    </row>
    <row r="13" spans="2:12" ht="14.25" customHeight="1" thickBot="1">
      <c r="B13" s="160" t="s">
        <v>81</v>
      </c>
      <c r="C13" s="161"/>
      <c r="D13" s="161"/>
      <c r="E13" s="161"/>
      <c r="F13" s="162"/>
      <c r="J13" s="129"/>
      <c r="K13" s="142">
        <f>K8/M7</f>
        <v>0</v>
      </c>
      <c r="L13" s="144" t="s">
        <v>89</v>
      </c>
    </row>
    <row r="14" spans="2:12" ht="12.75">
      <c r="B14" s="155" t="s">
        <v>75</v>
      </c>
      <c r="C14" s="165"/>
      <c r="D14" s="131">
        <v>1580</v>
      </c>
      <c r="E14" s="158" t="s">
        <v>77</v>
      </c>
      <c r="F14" s="159"/>
      <c r="J14" s="169" t="s">
        <v>95</v>
      </c>
      <c r="K14" s="170"/>
      <c r="L14" s="171"/>
    </row>
    <row r="15" spans="2:12" ht="13.5" thickBot="1">
      <c r="B15" s="155" t="s">
        <v>76</v>
      </c>
      <c r="C15" s="165"/>
      <c r="D15" s="131">
        <v>2</v>
      </c>
      <c r="E15" s="158" t="s">
        <v>78</v>
      </c>
      <c r="F15" s="159"/>
      <c r="J15" s="172"/>
      <c r="K15" s="173"/>
      <c r="L15" s="174"/>
    </row>
    <row r="16" spans="2:12" ht="15.75">
      <c r="B16" s="112"/>
      <c r="C16" s="113"/>
      <c r="D16" s="113"/>
      <c r="E16" s="120"/>
      <c r="F16" s="114"/>
      <c r="J16" s="147" t="s">
        <v>97</v>
      </c>
      <c r="K16" s="148">
        <f>(K9*K9)*K7</f>
        <v>0.34445000000000003</v>
      </c>
      <c r="L16" s="149" t="s">
        <v>96</v>
      </c>
    </row>
    <row r="17" spans="2:12" ht="15.75">
      <c r="B17" s="155" t="s">
        <v>80</v>
      </c>
      <c r="C17" s="165"/>
      <c r="D17" s="136">
        <f>(1/(6.2832*D14*D15)*1000000)</f>
        <v>50.36537054407494</v>
      </c>
      <c r="E17" s="120" t="s">
        <v>79</v>
      </c>
      <c r="F17" s="114"/>
      <c r="J17" s="115" t="s">
        <v>97</v>
      </c>
      <c r="K17" s="141">
        <f>K8*K9</f>
        <v>0</v>
      </c>
      <c r="L17" s="143" t="s">
        <v>96</v>
      </c>
    </row>
    <row r="18" spans="2:12" ht="16.5" thickBot="1">
      <c r="B18" s="129"/>
      <c r="C18" s="118"/>
      <c r="D18" s="130"/>
      <c r="E18" s="130"/>
      <c r="F18" s="119"/>
      <c r="J18" s="150" t="s">
        <v>97</v>
      </c>
      <c r="K18" s="142">
        <f>(K8*K8)/M7</f>
        <v>0</v>
      </c>
      <c r="L18" s="144" t="s">
        <v>96</v>
      </c>
    </row>
    <row r="19" ht="13.5" thickBot="1"/>
    <row r="20" spans="2:6" ht="17.25" customHeight="1" thickBot="1">
      <c r="B20" s="160" t="s">
        <v>83</v>
      </c>
      <c r="C20" s="161"/>
      <c r="D20" s="161"/>
      <c r="E20" s="161"/>
      <c r="F20" s="162"/>
    </row>
    <row r="21" spans="2:6" ht="12.75">
      <c r="B21" s="155" t="s">
        <v>84</v>
      </c>
      <c r="C21" s="165"/>
      <c r="D21" s="131">
        <v>4</v>
      </c>
      <c r="E21" s="158" t="s">
        <v>82</v>
      </c>
      <c r="F21" s="159"/>
    </row>
    <row r="22" spans="2:6" ht="12.75">
      <c r="B22" s="155" t="s">
        <v>76</v>
      </c>
      <c r="C22" s="165"/>
      <c r="D22" s="131">
        <v>2</v>
      </c>
      <c r="E22" s="158" t="s">
        <v>78</v>
      </c>
      <c r="F22" s="159"/>
    </row>
    <row r="23" spans="2:6" ht="12.75">
      <c r="B23" s="112"/>
      <c r="C23" s="113"/>
      <c r="D23" s="113"/>
      <c r="E23" s="120"/>
      <c r="F23" s="114"/>
    </row>
    <row r="24" spans="2:6" ht="15.75">
      <c r="B24" s="155" t="s">
        <v>80</v>
      </c>
      <c r="C24" s="165"/>
      <c r="D24" s="136">
        <f>(6.2832*D21*D22)</f>
        <v>50.2656</v>
      </c>
      <c r="E24" s="120" t="s">
        <v>79</v>
      </c>
      <c r="F24" s="114"/>
    </row>
    <row r="25" spans="2:6" ht="13.5" thickBot="1">
      <c r="B25" s="129"/>
      <c r="C25" s="118"/>
      <c r="D25" s="130"/>
      <c r="E25" s="130"/>
      <c r="F25" s="119"/>
    </row>
    <row r="33" ht="12.75">
      <c r="I33"/>
    </row>
    <row r="34" ht="12.75">
      <c r="I34"/>
    </row>
    <row r="35" ht="12.75">
      <c r="I35"/>
    </row>
    <row r="36" ht="12.75">
      <c r="I36"/>
    </row>
    <row r="37" ht="12.75">
      <c r="I37"/>
    </row>
    <row r="38" ht="12.75">
      <c r="I38"/>
    </row>
  </sheetData>
  <mergeCells count="20">
    <mergeCell ref="J5:L5"/>
    <mergeCell ref="J14:L15"/>
    <mergeCell ref="B24:C24"/>
    <mergeCell ref="B20:F20"/>
    <mergeCell ref="B21:C21"/>
    <mergeCell ref="E21:F21"/>
    <mergeCell ref="B22:C22"/>
    <mergeCell ref="E22:F22"/>
    <mergeCell ref="B17:C17"/>
    <mergeCell ref="E14:F14"/>
    <mergeCell ref="E15:F15"/>
    <mergeCell ref="B13:F13"/>
    <mergeCell ref="E9:F9"/>
    <mergeCell ref="E11:F11"/>
    <mergeCell ref="B14:C14"/>
    <mergeCell ref="B15:C15"/>
    <mergeCell ref="B5:D5"/>
    <mergeCell ref="E5:H5"/>
    <mergeCell ref="E7:F7"/>
    <mergeCell ref="E8:F8"/>
  </mergeCells>
  <conditionalFormatting sqref="K11">
    <cfRule type="expression" priority="1" dxfId="0" stopIfTrue="1">
      <formula>#DIV/0!</formula>
    </cfRule>
  </conditionalFormatting>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J1" sqref="J1"/>
    </sheetView>
  </sheetViews>
  <sheetFormatPr defaultColWidth="9.140625" defaultRowHeight="12.75"/>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Cascade Container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station2</dc:creator>
  <cp:keywords/>
  <dc:description/>
  <cp:lastModifiedBy>Darryl Boyd</cp:lastModifiedBy>
  <cp:lastPrinted>2001-06-08T03:39:20Z</cp:lastPrinted>
  <dcterms:created xsi:type="dcterms:W3CDTF">2000-06-15T16:02:45Z</dcterms:created>
  <dcterms:modified xsi:type="dcterms:W3CDTF">2005-11-04T01:01:00Z</dcterms:modified>
  <cp:category/>
  <cp:version/>
  <cp:contentType/>
  <cp:contentStatus/>
</cp:coreProperties>
</file>